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-105" yWindow="-105" windowWidth="23250" windowHeight="12570" tabRatio="891" activeTab="3"/>
  </bookViews>
  <sheets>
    <sheet name="Area A" sheetId="74" r:id="rId1"/>
    <sheet name="Area B" sheetId="78" r:id="rId2"/>
    <sheet name="Area C" sheetId="76" r:id="rId3"/>
    <sheet name="Resumen Presupues. Area A+B+C" sheetId="75" r:id="rId4"/>
  </sheets>
  <definedNames>
    <definedName name="_xlnm.Print_Area" localSheetId="0">'Area A'!$E$10:$K$210</definedName>
    <definedName name="_xlnm.Print_Area" localSheetId="1">'Area B'!$E$10:$K$139</definedName>
    <definedName name="_xlnm.Print_Area" localSheetId="2">'Area C'!$E$11:$K$139</definedName>
    <definedName name="_xlnm.Print_Area" localSheetId="3">'Resumen Presupues. Area A+B+C'!$C$2:$O$68</definedName>
  </definedNames>
  <calcPr calcId="162913"/>
</workbook>
</file>

<file path=xl/calcChain.xml><?xml version="1.0" encoding="utf-8"?>
<calcChain xmlns="http://schemas.openxmlformats.org/spreadsheetml/2006/main">
  <c r="G88" i="78" l="1"/>
  <c r="G63" i="74" l="1"/>
  <c r="G62" i="74"/>
  <c r="G20" i="78"/>
  <c r="G21" i="78"/>
  <c r="G22" i="78"/>
  <c r="G23" i="78"/>
  <c r="G29" i="78"/>
  <c r="G30" i="78"/>
  <c r="G31" i="78"/>
  <c r="G32" i="78"/>
  <c r="G33" i="78"/>
  <c r="G35" i="78"/>
  <c r="G40" i="78"/>
  <c r="G41" i="78"/>
  <c r="G48" i="78" s="1"/>
  <c r="G42" i="78"/>
  <c r="G43" i="78"/>
  <c r="G56" i="78"/>
  <c r="G69" i="78"/>
  <c r="G84" i="78"/>
  <c r="G85" i="78"/>
  <c r="G86" i="78"/>
  <c r="G87" i="78"/>
  <c r="G97" i="74"/>
  <c r="G98" i="74"/>
  <c r="G99" i="74"/>
  <c r="G106" i="74"/>
  <c r="G107" i="74"/>
  <c r="G108" i="74"/>
  <c r="G109" i="74"/>
  <c r="G110" i="74"/>
  <c r="G111" i="74"/>
  <c r="G113" i="74"/>
  <c r="G114" i="74"/>
  <c r="G115" i="74"/>
  <c r="G116" i="74"/>
  <c r="G117" i="74"/>
  <c r="G118" i="74"/>
  <c r="G119" i="74"/>
  <c r="G120" i="74"/>
  <c r="G125" i="74"/>
  <c r="G126" i="74"/>
  <c r="G127" i="74"/>
  <c r="G128" i="74"/>
  <c r="G129" i="74"/>
  <c r="G130" i="74"/>
  <c r="G131" i="74"/>
  <c r="G132" i="74"/>
  <c r="G133" i="74"/>
  <c r="G134" i="74"/>
  <c r="G135" i="74"/>
  <c r="G136" i="74"/>
  <c r="G137" i="74"/>
  <c r="G138" i="74"/>
  <c r="G139" i="74"/>
  <c r="G141" i="74"/>
  <c r="G142" i="74"/>
  <c r="G143" i="74"/>
  <c r="G148" i="74"/>
  <c r="G149" i="74"/>
  <c r="G150" i="74"/>
  <c r="G151" i="74"/>
  <c r="G152" i="74"/>
  <c r="G153" i="74"/>
  <c r="G154" i="74"/>
  <c r="G155" i="74"/>
  <c r="G156" i="74"/>
  <c r="G160" i="74"/>
  <c r="D99" i="76"/>
  <c r="G90" i="76"/>
  <c r="G89" i="76"/>
  <c r="G88" i="76"/>
  <c r="G87" i="76"/>
  <c r="G86" i="76"/>
  <c r="G85" i="76"/>
  <c r="G84" i="76"/>
  <c r="G83" i="76"/>
  <c r="G82" i="76"/>
  <c r="G80" i="76"/>
  <c r="G79" i="76"/>
  <c r="G78" i="76"/>
  <c r="G77" i="76"/>
  <c r="G76" i="76"/>
  <c r="G71" i="76"/>
  <c r="G70" i="76"/>
  <c r="G69" i="76"/>
  <c r="D70" i="76"/>
  <c r="D71" i="76" s="1"/>
  <c r="D72" i="76" s="1"/>
  <c r="G59" i="76"/>
  <c r="D57" i="76"/>
  <c r="D58" i="76" s="1"/>
  <c r="D59" i="76" s="1"/>
  <c r="D60" i="76" s="1"/>
  <c r="D61" i="76" s="1"/>
  <c r="D62" i="76" s="1"/>
  <c r="D63" i="76" s="1"/>
  <c r="D52" i="76"/>
  <c r="D53" i="76" s="1"/>
  <c r="G43" i="76"/>
  <c r="G42" i="76"/>
  <c r="G41" i="76"/>
  <c r="D41" i="76"/>
  <c r="D42" i="76" s="1"/>
  <c r="D43" i="76" s="1"/>
  <c r="D44" i="76" s="1"/>
  <c r="D45" i="76" s="1"/>
  <c r="D46" i="76" s="1"/>
  <c r="D47" i="76" s="1"/>
  <c r="D48" i="76" s="1"/>
  <c r="G37" i="76"/>
  <c r="G36" i="76"/>
  <c r="G35" i="76"/>
  <c r="G34" i="76"/>
  <c r="D34" i="76"/>
  <c r="D35" i="76" s="1"/>
  <c r="D36" i="76" s="1"/>
  <c r="D37" i="76" s="1"/>
  <c r="G30" i="76"/>
  <c r="G28" i="76"/>
  <c r="G27" i="76"/>
  <c r="G26" i="76"/>
  <c r="D26" i="76"/>
  <c r="D27" i="76" s="1"/>
  <c r="D28" i="76" s="1"/>
  <c r="D29" i="76" s="1"/>
  <c r="D30" i="76" s="1"/>
  <c r="G25" i="76"/>
  <c r="G20" i="76"/>
  <c r="D20" i="76"/>
  <c r="G19" i="76"/>
  <c r="M49" i="75"/>
  <c r="N49" i="75" s="1"/>
  <c r="N19" i="75"/>
  <c r="M21" i="75"/>
  <c r="N21" i="75" s="1"/>
  <c r="G21" i="76" l="1"/>
  <c r="G49" i="78"/>
  <c r="M42" i="75"/>
  <c r="N42" i="75" s="1"/>
  <c r="N58" i="75" s="1"/>
  <c r="N61" i="75" s="1"/>
</calcChain>
</file>

<file path=xl/sharedStrings.xml><?xml version="1.0" encoding="utf-8"?>
<sst xmlns="http://schemas.openxmlformats.org/spreadsheetml/2006/main" count="613" uniqueCount="193">
  <si>
    <t>Cant.</t>
  </si>
  <si>
    <t>#</t>
  </si>
  <si>
    <t>Unit.</t>
  </si>
  <si>
    <t>UND</t>
  </si>
  <si>
    <t>Concepto</t>
  </si>
  <si>
    <t>Notas:</t>
  </si>
  <si>
    <t>Total $</t>
  </si>
  <si>
    <t>Limpieza de terreno y demolición</t>
  </si>
  <si>
    <t xml:space="preserve">Botes Material inservible </t>
  </si>
  <si>
    <t xml:space="preserve">Replanteo </t>
  </si>
  <si>
    <t>M2</t>
  </si>
  <si>
    <t>815</t>
  </si>
  <si>
    <t>Excavación Zapata de Muro</t>
  </si>
  <si>
    <t>M3</t>
  </si>
  <si>
    <t>Hormigón Armado</t>
  </si>
  <si>
    <t>Piso parqueo</t>
  </si>
  <si>
    <t>Zapata Muro</t>
  </si>
  <si>
    <t>Zapata columna</t>
  </si>
  <si>
    <t>Columnas</t>
  </si>
  <si>
    <t>Losa de piso</t>
  </si>
  <si>
    <t>Losa de techo</t>
  </si>
  <si>
    <t>Trabajos Preliminares</t>
  </si>
  <si>
    <t>Excavaciones</t>
  </si>
  <si>
    <t>Caseta de materiales</t>
  </si>
  <si>
    <t>Vigas de Carga</t>
  </si>
  <si>
    <t>Muro de block</t>
  </si>
  <si>
    <t>Muro de block 6" BNP</t>
  </si>
  <si>
    <t>Muro de block 6" SNP</t>
  </si>
  <si>
    <t>Muro de block de 6" en ante pecho</t>
  </si>
  <si>
    <t>Dinteles de puertas</t>
  </si>
  <si>
    <t>Empañete de muros</t>
  </si>
  <si>
    <t xml:space="preserve">Cantos </t>
  </si>
  <si>
    <t>Mocheta</t>
  </si>
  <si>
    <t>Pañete techo</t>
  </si>
  <si>
    <t>Ml</t>
  </si>
  <si>
    <t>Pintura</t>
  </si>
  <si>
    <t>Pintura General</t>
  </si>
  <si>
    <t>Pintura Techos</t>
  </si>
  <si>
    <t>Terminación de superficies</t>
  </si>
  <si>
    <t>Chapapote</t>
  </si>
  <si>
    <t>Contenes</t>
  </si>
  <si>
    <t>Instalaciones electricas</t>
  </si>
  <si>
    <t>Luces exterior</t>
  </si>
  <si>
    <t>Luces Cenitales</t>
  </si>
  <si>
    <t>Interruptores Dobles</t>
  </si>
  <si>
    <t>Toma Corrientes 220</t>
  </si>
  <si>
    <t>Toma Corrientes 110</t>
  </si>
  <si>
    <t>Salidas Data</t>
  </si>
  <si>
    <t>Cajas de Brakers 6 circuitos</t>
  </si>
  <si>
    <t>Instalaciones Sanitarias</t>
  </si>
  <si>
    <t xml:space="preserve">Lava Manos </t>
  </si>
  <si>
    <t xml:space="preserve">Llave chorros </t>
  </si>
  <si>
    <t>Inidoros blanco</t>
  </si>
  <si>
    <t>Ceramicas en Baños Area Lavamanos</t>
  </si>
  <si>
    <t>Trampa de Inspección</t>
  </si>
  <si>
    <t>Vertedero Para limpieza</t>
  </si>
  <si>
    <t>Meseta granito Para Baño y Gabinete Aluminio</t>
  </si>
  <si>
    <t>Ventilación</t>
  </si>
  <si>
    <t xml:space="preserve">Desagues de Piso </t>
  </si>
  <si>
    <t>Desagues de techo</t>
  </si>
  <si>
    <t xml:space="preserve">Lavadero </t>
  </si>
  <si>
    <t xml:space="preserve">Tuberias 4" drenaje y excavaciones </t>
  </si>
  <si>
    <t>Tuberias 3/4" y Piezas Abastecimiento de agua</t>
  </si>
  <si>
    <t>Micelaneos</t>
  </si>
  <si>
    <t>Señalizaciones</t>
  </si>
  <si>
    <t>Confección de letrero Exit. 16 x 22"</t>
  </si>
  <si>
    <t>RUTAS DE EVACUACION: MEDIDAS: 14X4.5"</t>
  </si>
  <si>
    <t>Punto de Encuentro en tola galv+ impresión y poste</t>
  </si>
  <si>
    <t>Columna para letrero en hormigon armado</t>
  </si>
  <si>
    <t>Ventanas</t>
  </si>
  <si>
    <t>Puertas enrrollables Bentinsa</t>
  </si>
  <si>
    <t>Protectores de ventanas en Hierro</t>
  </si>
  <si>
    <t>P2</t>
  </si>
  <si>
    <t>Base en Hierro Galvanizado para letrero Mercado</t>
  </si>
  <si>
    <t>Letrero MERCADO MUNICIPAL. En Aluminio fundido</t>
  </si>
  <si>
    <t>Protectores de verja en Hierro y Portales</t>
  </si>
  <si>
    <t>Hormigón Armado Vigas de Carga</t>
  </si>
  <si>
    <t>Excavación Zapata de Columnas 17 C.</t>
  </si>
  <si>
    <t>Excavación Zapata de Muro 46.5 ML</t>
  </si>
  <si>
    <t>Hormigón Armado  Columnas 17 C.</t>
  </si>
  <si>
    <t>Hormigón Armado Zapata columna 17 C.</t>
  </si>
  <si>
    <t>Hormigón Armado  Zapata de Muro 46.5 ML</t>
  </si>
  <si>
    <t>Costos indirectos</t>
  </si>
  <si>
    <t>DIRECCION TECNICA</t>
  </si>
  <si>
    <t>ITBIS</t>
  </si>
  <si>
    <t>GASTOS ADMINISTRATIVOS</t>
  </si>
  <si>
    <t>TRANSPORTE</t>
  </si>
  <si>
    <t>SEGURO Y FIANZA</t>
  </si>
  <si>
    <t>LEY - 686 (Fondo de Pensiones)</t>
  </si>
  <si>
    <t>CODIA</t>
  </si>
  <si>
    <t>%</t>
  </si>
  <si>
    <t xml:space="preserve">Dampalón Plancha 8mm 12,543 / 7x19 pie </t>
  </si>
  <si>
    <t>Pisos</t>
  </si>
  <si>
    <t>A crédito</t>
  </si>
  <si>
    <t>Otro</t>
  </si>
  <si>
    <t xml:space="preserve">  </t>
  </si>
  <si>
    <t>Nombre:</t>
  </si>
  <si>
    <t>Fecha</t>
  </si>
  <si>
    <t>Dirección:</t>
  </si>
  <si>
    <t>Teléfono:</t>
  </si>
  <si>
    <t>Tipo Moneda</t>
  </si>
  <si>
    <t>E-mail:</t>
  </si>
  <si>
    <t>Tasa US</t>
  </si>
  <si>
    <t>Ciudad:</t>
  </si>
  <si>
    <t>Puerto Plata</t>
  </si>
  <si>
    <t>Cantidad</t>
  </si>
  <si>
    <t>Descripción</t>
  </si>
  <si>
    <t>Precio unitario</t>
  </si>
  <si>
    <t>TOTAL</t>
  </si>
  <si>
    <t xml:space="preserve">Subtotal  </t>
  </si>
  <si>
    <t xml:space="preserve">TOTAL  </t>
  </si>
  <si>
    <t>Preparado Por:</t>
  </si>
  <si>
    <t>Firma del Cliente:</t>
  </si>
  <si>
    <t>Mercado Municipal</t>
  </si>
  <si>
    <t>Pagina: 1 de 1</t>
  </si>
  <si>
    <t>RD</t>
  </si>
  <si>
    <t>Ayuntamiento Municipal</t>
  </si>
  <si>
    <t xml:space="preserve">Construcción de locales comerciales </t>
  </si>
  <si>
    <t>Parqueo Calle Villanueva</t>
  </si>
  <si>
    <t>Deposito Basura Esq. C/ Morro Con Isabel de torres</t>
  </si>
  <si>
    <t>Excavación</t>
  </si>
  <si>
    <t>Excavación Zapata de Columnas 6 C.</t>
  </si>
  <si>
    <t>Hormigón Armado Zapata columna 6 C.</t>
  </si>
  <si>
    <t>Hormigón Armado  Columnas 6 C.</t>
  </si>
  <si>
    <t>Hormigón Armado Vigas de Amarre</t>
  </si>
  <si>
    <t>Aceras exterior (Villanueva)</t>
  </si>
  <si>
    <t>Piso Deposito Basura</t>
  </si>
  <si>
    <t>Portal 4.1 mt</t>
  </si>
  <si>
    <t>Verja en hierro</t>
  </si>
  <si>
    <t xml:space="preserve">Edificado en block de hormigón simple y techos en hormigón armado. </t>
  </si>
  <si>
    <t>Preparación de parqueos para Automóviles, Motores, Area de descarga.</t>
  </si>
  <si>
    <t>Letrero MERCADO MUNICIPAL en Aluminio Fundido</t>
  </si>
  <si>
    <t xml:space="preserve">Columnas decorativas en hormigón armado. </t>
  </si>
  <si>
    <t xml:space="preserve">Perfiles decorativos en Galvanizado pintados. </t>
  </si>
  <si>
    <t>Medidas 7 x 4 mt. Con piso en hormigón armado.</t>
  </si>
  <si>
    <t>Fino de techo</t>
  </si>
  <si>
    <t>mt2</t>
  </si>
  <si>
    <t>Bote Material escombros de demolicion</t>
  </si>
  <si>
    <t>Bote Material inservible</t>
  </si>
  <si>
    <t>Empañete de muros 3cm</t>
  </si>
  <si>
    <t>Fraguache para muros</t>
  </si>
  <si>
    <t>Verja Perimetral - long=46.5ml</t>
  </si>
  <si>
    <t>IMPREVISTOS (Previa Autorizacion)</t>
  </si>
  <si>
    <t xml:space="preserve">  Area C.</t>
  </si>
  <si>
    <t>1</t>
  </si>
  <si>
    <t>Excavación Zapata de Columnas 18 C.</t>
  </si>
  <si>
    <t>Mc</t>
  </si>
  <si>
    <t>Verja Perimetral Isabel de torre y C/ Morro</t>
  </si>
  <si>
    <t>Excavación Zapata de Columnas 34 C.</t>
  </si>
  <si>
    <t>Hormigón Armado Zapata columna 34 C.</t>
  </si>
  <si>
    <t>Hormigón Armado  Columnas 34 C.</t>
  </si>
  <si>
    <t xml:space="preserve">Reparación de muro existente. </t>
  </si>
  <si>
    <t>DESCRIPCION DEL PROYECTO</t>
  </si>
  <si>
    <t xml:space="preserve">Excavación Zapata de Columnas </t>
  </si>
  <si>
    <t>Estampados</t>
  </si>
  <si>
    <t>Desagues Pluviales</t>
  </si>
  <si>
    <t>Puertas enrrollables Bentinsa 3mt</t>
  </si>
  <si>
    <t>Puertas enrrollables Bentinsa 2.2mt</t>
  </si>
  <si>
    <t>Estructura Para Techo Termico</t>
  </si>
  <si>
    <t xml:space="preserve">Estructura en perfilería galvanizada. </t>
  </si>
  <si>
    <t>Construcción de locales comerciales.</t>
  </si>
  <si>
    <t xml:space="preserve">Terminación de pisos en cerámicas. Puertas enrollables. </t>
  </si>
  <si>
    <t>Remodelacion y acondicionam. de edificio existente</t>
  </si>
  <si>
    <t>PA</t>
  </si>
  <si>
    <t xml:space="preserve">Aceras exterior </t>
  </si>
  <si>
    <t>x</t>
  </si>
  <si>
    <t>Area A.</t>
  </si>
  <si>
    <t xml:space="preserve">Nota: Ver zonificación en juego de Planos </t>
  </si>
  <si>
    <t>Area B.</t>
  </si>
  <si>
    <t xml:space="preserve">Area C. </t>
  </si>
  <si>
    <r>
      <t xml:space="preserve">Descripción: Locales comerciales (17 unidad) </t>
    </r>
    <r>
      <rPr>
        <b/>
        <sz val="10"/>
        <color rgb="FFFF0000"/>
        <rFont val="Arial"/>
        <family val="2"/>
      </rPr>
      <t>AREA A.</t>
    </r>
  </si>
  <si>
    <t>Terminación de pisos en cerámicas. Puertas enrollables. 2.20 x 2.10 mt c/u.</t>
  </si>
  <si>
    <t xml:space="preserve">Depósito para basura de 47 m2. Con puertas enrollables. Un Lavadero. </t>
  </si>
  <si>
    <t xml:space="preserve">Ventanas tipo tradiconales 2 mt x 0.50 con protectores en hierro. </t>
  </si>
  <si>
    <t xml:space="preserve">Modificación de Baños actuales. En el edificio y la estrella  </t>
  </si>
  <si>
    <r>
      <t>Descripción: Locales comerciales (53 unidad)</t>
    </r>
    <r>
      <rPr>
        <b/>
        <sz val="10"/>
        <color rgb="FFFF0000"/>
        <rFont val="Arial"/>
        <family val="2"/>
      </rPr>
      <t xml:space="preserve"> AREA B.</t>
    </r>
  </si>
  <si>
    <t>Pasillos con techo termico en dampalon.</t>
  </si>
  <si>
    <r>
      <t xml:space="preserve">Descripción: Locales comerciales (8 unidad) </t>
    </r>
    <r>
      <rPr>
        <b/>
        <sz val="10"/>
        <color rgb="FFFF0000"/>
        <rFont val="Arial"/>
        <family val="2"/>
      </rPr>
      <t>AREA C</t>
    </r>
    <r>
      <rPr>
        <b/>
        <sz val="10"/>
        <color theme="1" tint="0.14999847407452621"/>
        <rFont val="Arial"/>
        <family val="2"/>
      </rPr>
      <t>.</t>
    </r>
  </si>
  <si>
    <t xml:space="preserve">Construcción de locales comerciales. </t>
  </si>
  <si>
    <t>Descripción: Reparación y acondicionamiento de edificio (Rectangular).</t>
  </si>
  <si>
    <t xml:space="preserve">Nota: Hacer visita y levantamiento en el lugar. </t>
  </si>
  <si>
    <t>Descripción: Reparación y acondicionamiento de edificio (Estrella).</t>
  </si>
  <si>
    <t>CONSTRUCCION MERCADO MUNICIPAL</t>
  </si>
  <si>
    <t>809-586-2526</t>
  </si>
  <si>
    <t>ayuntamientopuertoplata.gob.do</t>
  </si>
  <si>
    <t>Ver Planos</t>
  </si>
  <si>
    <t xml:space="preserve">Para gomas (parqueos) </t>
  </si>
  <si>
    <t>Visitar Proyecto</t>
  </si>
  <si>
    <t xml:space="preserve">  Presupuesto Mercado Municipal</t>
  </si>
  <si>
    <t>2</t>
  </si>
  <si>
    <t>Confección de letrero "Salida". 16 x 22"</t>
  </si>
  <si>
    <t>Presupuesto Mercado Municipal</t>
  </si>
  <si>
    <t>ENMIENDA No.1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</si>
</sst>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([$€]* #,##0.00_);_([$€]* \(#,##0.00\);_([$€]* &quot;-&quot;??_);_(@_)"/>
    <numFmt numFmtId="166" formatCode="_(* #,##0\ &quot;pta&quot;_);_(* \(#,##0\ &quot;pta&quot;\);_(* &quot;-&quot;??\ &quot;pta&quot;_);_(@_)"/>
    <numFmt numFmtId="167" formatCode="_-* #,##0.00\ _p_t_a_-;\-* #,##0.00\ _p_t_a_-;_-* &quot;-&quot;??\ _p_t_a_-;_-@_-"/>
    <numFmt numFmtId="168" formatCode="&quot;$&quot;#,##0.00"/>
    <numFmt numFmtId="169" formatCode=";;;"/>
  </numFmts>
  <fonts count="54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u/>
      <sz val="12"/>
      <color theme="11"/>
      <name val="Calibri"/>
      <family val="2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color indexed="8"/>
      <name val="Trebuchet MS"/>
      <family val="2"/>
    </font>
    <font>
      <sz val="10"/>
      <color indexed="58"/>
      <name val="Arial"/>
      <family val="2"/>
    </font>
    <font>
      <i/>
      <sz val="10"/>
      <name val="Trebuchet MS"/>
      <family val="2"/>
    </font>
    <font>
      <b/>
      <sz val="10"/>
      <color indexed="10"/>
      <name val="Trebuchet MS"/>
      <family val="2"/>
    </font>
    <font>
      <b/>
      <sz val="10"/>
      <color indexed="10"/>
      <name val="Chicago"/>
      <family val="2"/>
    </font>
    <font>
      <sz val="10"/>
      <name val="Trebuchet MS"/>
      <family val="2"/>
    </font>
    <font>
      <u/>
      <sz val="12"/>
      <color theme="10"/>
      <name val="Calibri"/>
      <family val="2"/>
      <scheme val="minor"/>
    </font>
    <font>
      <sz val="8"/>
      <name val="Trebuchet MS"/>
      <family val="2"/>
    </font>
    <font>
      <sz val="14"/>
      <color rgb="FF0070C0"/>
      <name val="Trebuchet MS"/>
      <family val="2"/>
    </font>
    <font>
      <b/>
      <i/>
      <sz val="14"/>
      <name val="Arial"/>
      <family val="2"/>
    </font>
    <font>
      <sz val="9"/>
      <name val="Trebuchet MS"/>
      <family val="2"/>
    </font>
    <font>
      <sz val="10"/>
      <color theme="0" tint="-0.499984740745262"/>
      <name val="Trebuchet MS"/>
      <family val="2"/>
    </font>
    <font>
      <b/>
      <sz val="11"/>
      <name val="Trebuchet MS"/>
      <family val="2"/>
    </font>
    <font>
      <sz val="10"/>
      <color rgb="FF444444"/>
      <name val="Arial"/>
      <family val="2"/>
    </font>
    <font>
      <sz val="10"/>
      <color indexed="63"/>
      <name val="Trebuchet MS"/>
      <family val="2"/>
    </font>
    <font>
      <sz val="10"/>
      <color rgb="FF333333"/>
      <name val="Trebuchet MS"/>
      <family val="2"/>
    </font>
    <font>
      <sz val="10"/>
      <color theme="0"/>
      <name val="Trebuchet MS"/>
      <family val="2"/>
    </font>
    <font>
      <sz val="10"/>
      <color rgb="FF003300"/>
      <name val="Arial"/>
      <family val="2"/>
    </font>
    <font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10"/>
      <color indexed="8"/>
      <name val="Trebuchet MS"/>
      <family val="2"/>
    </font>
    <font>
      <b/>
      <sz val="10"/>
      <color rgb="FF0070C0"/>
      <name val="Trebuchet MS"/>
      <family val="2"/>
    </font>
    <font>
      <sz val="10"/>
      <color theme="1" tint="0.14999847407452621"/>
      <name val="Trebuchet MS"/>
      <family val="2"/>
    </font>
    <font>
      <b/>
      <sz val="10"/>
      <color rgb="FF003300"/>
      <name val="Arial"/>
      <family val="2"/>
    </font>
    <font>
      <b/>
      <sz val="10"/>
      <color theme="0"/>
      <name val="Trebuchet MS"/>
      <family val="2"/>
    </font>
    <font>
      <b/>
      <sz val="10"/>
      <color rgb="FFFF0000"/>
      <name val="Trebuchet MS"/>
      <family val="2"/>
    </font>
    <font>
      <sz val="10"/>
      <color theme="1" tint="4.9989318521683403E-2"/>
      <name val="Trebuchet MS"/>
      <family val="2"/>
    </font>
    <font>
      <sz val="10"/>
      <color theme="2" tint="-0.89999084444715716"/>
      <name val="Trebuchet MS"/>
      <family val="2"/>
    </font>
    <font>
      <sz val="9"/>
      <color theme="1" tint="4.9989318521683403E-2"/>
      <name val="Trebuchet MS"/>
      <family val="2"/>
    </font>
    <font>
      <b/>
      <sz val="10"/>
      <color theme="1" tint="4.9989318521683403E-2"/>
      <name val="Trebuchet MS"/>
      <family val="2"/>
    </font>
    <font>
      <sz val="10"/>
      <color rgb="FF0070C0"/>
      <name val="Trebuchet MS"/>
      <family val="2"/>
    </font>
    <font>
      <sz val="12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0070C0"/>
      <name val="Arial"/>
      <family val="2"/>
    </font>
    <font>
      <b/>
      <sz val="10"/>
      <color theme="1" tint="0.14999847407452621"/>
      <name val="Arial"/>
      <family val="2"/>
    </font>
    <font>
      <b/>
      <sz val="10"/>
      <color rgb="FFFF0000"/>
      <name val="Arial"/>
      <family val="2"/>
    </font>
    <font>
      <sz val="10"/>
      <color theme="1" tint="0.14999847407452621"/>
      <name val="Arial"/>
      <family val="2"/>
    </font>
    <font>
      <sz val="11"/>
      <name val="Arial"/>
      <family val="2"/>
    </font>
    <font>
      <sz val="11"/>
      <color theme="1" tint="0.14999847407452621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6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43" fontId="43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1" applyFill="1"/>
    <xf numFmtId="0" fontId="2" fillId="3" borderId="0" xfId="1" applyNumberFormat="1" applyFont="1" applyFill="1" applyBorder="1" applyAlignment="1"/>
    <xf numFmtId="0" fontId="2" fillId="2" borderId="0" xfId="1" applyFill="1" applyAlignment="1">
      <alignment horizontal="left"/>
    </xf>
    <xf numFmtId="0" fontId="2" fillId="3" borderId="0" xfId="1" applyNumberFormat="1" applyFont="1" applyFill="1" applyBorder="1" applyAlignment="1">
      <alignment horizontal="left"/>
    </xf>
    <xf numFmtId="167" fontId="5" fillId="4" borderId="3" xfId="6" applyFont="1" applyFill="1" applyBorder="1" applyAlignment="1">
      <alignment horizontal="left"/>
    </xf>
    <xf numFmtId="0" fontId="7" fillId="2" borderId="0" xfId="1" applyFont="1" applyFill="1"/>
    <xf numFmtId="0" fontId="7" fillId="3" borderId="0" xfId="1" applyFont="1" applyFill="1" applyBorder="1"/>
    <xf numFmtId="0" fontId="8" fillId="3" borderId="0" xfId="1" applyNumberFormat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49" fontId="5" fillId="4" borderId="3" xfId="6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9" fontId="6" fillId="5" borderId="5" xfId="1" applyNumberFormat="1" applyFont="1" applyFill="1" applyBorder="1" applyAlignment="1">
      <alignment horizontal="center"/>
    </xf>
    <xf numFmtId="43" fontId="9" fillId="3" borderId="0" xfId="1" applyNumberFormat="1" applyFont="1" applyFill="1" applyBorder="1" applyAlignment="1">
      <alignment horizontal="center"/>
    </xf>
    <xf numFmtId="2" fontId="5" fillId="4" borderId="3" xfId="6" applyNumberFormat="1" applyFont="1" applyFill="1" applyBorder="1" applyAlignment="1">
      <alignment horizontal="center"/>
    </xf>
    <xf numFmtId="167" fontId="11" fillId="4" borderId="3" xfId="6" applyFont="1" applyFill="1" applyBorder="1" applyAlignment="1">
      <alignment horizontal="left"/>
    </xf>
    <xf numFmtId="0" fontId="6" fillId="5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5" fillId="4" borderId="3" xfId="6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2" fillId="2" borderId="0" xfId="1" applyNumberFormat="1" applyFill="1" applyAlignment="1">
      <alignment horizontal="center"/>
    </xf>
    <xf numFmtId="0" fontId="5" fillId="4" borderId="0" xfId="6" applyNumberFormat="1" applyFont="1" applyFill="1" applyBorder="1" applyAlignment="1">
      <alignment horizontal="center"/>
    </xf>
    <xf numFmtId="167" fontId="5" fillId="4" borderId="0" xfId="6" applyFont="1" applyFill="1" applyBorder="1" applyAlignment="1">
      <alignment horizontal="left"/>
    </xf>
    <xf numFmtId="49" fontId="5" fillId="4" borderId="0" xfId="6" applyNumberFormat="1" applyFont="1" applyFill="1" applyBorder="1" applyAlignment="1">
      <alignment horizontal="center"/>
    </xf>
    <xf numFmtId="2" fontId="5" fillId="4" borderId="0" xfId="6" applyNumberFormat="1" applyFont="1" applyFill="1" applyBorder="1" applyAlignment="1">
      <alignment horizontal="center"/>
    </xf>
    <xf numFmtId="43" fontId="10" fillId="3" borderId="0" xfId="1" applyNumberFormat="1" applyFont="1" applyFill="1" applyBorder="1" applyAlignment="1">
      <alignment horizontal="center"/>
    </xf>
    <xf numFmtId="43" fontId="3" fillId="3" borderId="0" xfId="1" applyNumberFormat="1" applyFont="1" applyFill="1" applyBorder="1" applyAlignment="1">
      <alignment horizontal="center"/>
    </xf>
    <xf numFmtId="0" fontId="12" fillId="2" borderId="0" xfId="1" applyFont="1" applyFill="1"/>
    <xf numFmtId="0" fontId="2" fillId="3" borderId="0" xfId="1" applyFill="1" applyBorder="1"/>
    <xf numFmtId="0" fontId="3" fillId="3" borderId="0" xfId="1" applyFont="1" applyFill="1" applyBorder="1"/>
    <xf numFmtId="0" fontId="3" fillId="3" borderId="0" xfId="1" applyFont="1" applyFill="1" applyBorder="1" applyAlignment="1">
      <alignment horizontal="right"/>
    </xf>
    <xf numFmtId="1" fontId="14" fillId="3" borderId="0" xfId="1" applyNumberFormat="1" applyFont="1" applyFill="1" applyBorder="1" applyAlignment="1">
      <alignment horizontal="left"/>
    </xf>
    <xf numFmtId="1" fontId="15" fillId="3" borderId="0" xfId="1" applyNumberFormat="1" applyFont="1" applyFill="1" applyBorder="1"/>
    <xf numFmtId="0" fontId="16" fillId="3" borderId="0" xfId="1" applyFont="1" applyFill="1" applyBorder="1"/>
    <xf numFmtId="0" fontId="18" fillId="3" borderId="0" xfId="1" applyFont="1" applyFill="1" applyBorder="1"/>
    <xf numFmtId="0" fontId="18" fillId="3" borderId="0" xfId="1" applyFont="1" applyFill="1" applyBorder="1" applyAlignment="1">
      <alignment horizontal="left"/>
    </xf>
    <xf numFmtId="0" fontId="20" fillId="3" borderId="0" xfId="1" applyFont="1" applyFill="1" applyBorder="1"/>
    <xf numFmtId="0" fontId="18" fillId="3" borderId="0" xfId="1" applyFont="1" applyFill="1" applyBorder="1" applyAlignment="1"/>
    <xf numFmtId="0" fontId="17" fillId="3" borderId="0" xfId="224" applyFill="1" applyBorder="1" applyAlignment="1"/>
    <xf numFmtId="0" fontId="21" fillId="3" borderId="0" xfId="1" applyFont="1" applyFill="1" applyBorder="1"/>
    <xf numFmtId="0" fontId="22" fillId="3" borderId="0" xfId="1" applyFont="1" applyFill="1" applyBorder="1" applyAlignment="1">
      <alignment horizontal="right"/>
    </xf>
    <xf numFmtId="0" fontId="22" fillId="3" borderId="0" xfId="1" applyFont="1" applyFill="1" applyBorder="1" applyAlignment="1">
      <alignment horizontal="left"/>
    </xf>
    <xf numFmtId="0" fontId="23" fillId="3" borderId="0" xfId="1" applyFont="1" applyFill="1" applyBorder="1"/>
    <xf numFmtId="0" fontId="24" fillId="0" borderId="0" xfId="1" applyFont="1"/>
    <xf numFmtId="0" fontId="16" fillId="3" borderId="0" xfId="1" applyFont="1" applyFill="1" applyBorder="1" applyProtection="1"/>
    <xf numFmtId="0" fontId="3" fillId="3" borderId="0" xfId="1" applyFont="1" applyFill="1" applyBorder="1" applyAlignment="1">
      <alignment horizontal="left"/>
    </xf>
    <xf numFmtId="49" fontId="3" fillId="3" borderId="0" xfId="1" applyNumberFormat="1" applyFont="1" applyFill="1" applyBorder="1" applyAlignment="1" applyProtection="1">
      <protection locked="0"/>
    </xf>
    <xf numFmtId="14" fontId="25" fillId="3" borderId="0" xfId="1" applyNumberFormat="1" applyFont="1" applyFill="1" applyBorder="1" applyAlignment="1" applyProtection="1">
      <alignment horizontal="left"/>
      <protection locked="0"/>
    </xf>
    <xf numFmtId="14" fontId="2" fillId="3" borderId="0" xfId="1" applyNumberFormat="1" applyFill="1" applyBorder="1" applyAlignment="1">
      <alignment horizontal="left"/>
    </xf>
    <xf numFmtId="49" fontId="16" fillId="3" borderId="0" xfId="1" applyNumberFormat="1" applyFont="1" applyFill="1" applyBorder="1" applyAlignment="1" applyProtection="1">
      <protection locked="0"/>
    </xf>
    <xf numFmtId="49" fontId="16" fillId="3" borderId="0" xfId="1" applyNumberFormat="1" applyFont="1" applyFill="1" applyBorder="1" applyAlignment="1" applyProtection="1">
      <alignment horizontal="left"/>
      <protection locked="0"/>
    </xf>
    <xf numFmtId="49" fontId="26" fillId="6" borderId="0" xfId="0" applyNumberFormat="1" applyFont="1" applyFill="1" applyAlignment="1" applyProtection="1">
      <alignment horizontal="left"/>
      <protection locked="0"/>
    </xf>
    <xf numFmtId="49" fontId="2" fillId="3" borderId="0" xfId="1" applyNumberFormat="1" applyFill="1" applyBorder="1"/>
    <xf numFmtId="0" fontId="2" fillId="0" borderId="0" xfId="1" applyFont="1"/>
    <xf numFmtId="0" fontId="16" fillId="3" borderId="0" xfId="1" applyFont="1" applyFill="1" applyBorder="1" applyAlignment="1">
      <alignment horizontal="right"/>
    </xf>
    <xf numFmtId="49" fontId="17" fillId="3" borderId="0" xfId="224" applyNumberFormat="1" applyFill="1" applyBorder="1" applyAlignment="1" applyProtection="1">
      <alignment horizontal="left"/>
      <protection locked="0"/>
    </xf>
    <xf numFmtId="49" fontId="25" fillId="3" borderId="0" xfId="1" applyNumberFormat="1" applyFont="1" applyFill="1" applyBorder="1" applyAlignment="1" applyProtection="1">
      <alignment horizontal="left"/>
      <protection locked="0"/>
    </xf>
    <xf numFmtId="0" fontId="27" fillId="3" borderId="0" xfId="1" applyFont="1" applyFill="1" applyBorder="1"/>
    <xf numFmtId="167" fontId="27" fillId="4" borderId="0" xfId="6" applyFont="1" applyFill="1" applyBorder="1" applyAlignment="1">
      <alignment horizontal="left"/>
    </xf>
    <xf numFmtId="0" fontId="3" fillId="7" borderId="6" xfId="1" applyFont="1" applyFill="1" applyBorder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3" fillId="7" borderId="11" xfId="1" applyFont="1" applyFill="1" applyBorder="1" applyAlignment="1">
      <alignment horizontal="center"/>
    </xf>
    <xf numFmtId="0" fontId="3" fillId="7" borderId="12" xfId="1" applyFont="1" applyFill="1" applyBorder="1" applyAlignment="1">
      <alignment horizontal="center"/>
    </xf>
    <xf numFmtId="0" fontId="28" fillId="2" borderId="0" xfId="1" applyFont="1" applyFill="1"/>
    <xf numFmtId="0" fontId="29" fillId="8" borderId="13" xfId="1" applyFont="1" applyFill="1" applyBorder="1" applyAlignment="1" applyProtection="1">
      <alignment horizontal="center"/>
      <protection locked="0"/>
    </xf>
    <xf numFmtId="0" fontId="30" fillId="8" borderId="14" xfId="1" applyFont="1" applyFill="1" applyBorder="1" applyAlignment="1" applyProtection="1">
      <alignment horizontal="center"/>
      <protection locked="0"/>
    </xf>
    <xf numFmtId="166" fontId="29" fillId="8" borderId="17" xfId="5" applyFont="1" applyFill="1" applyBorder="1" applyAlignment="1" applyProtection="1">
      <protection locked="0"/>
    </xf>
    <xf numFmtId="167" fontId="29" fillId="8" borderId="18" xfId="6" applyFont="1" applyFill="1" applyBorder="1"/>
    <xf numFmtId="49" fontId="33" fillId="3" borderId="21" xfId="1" applyNumberFormat="1" applyFont="1" applyFill="1" applyBorder="1" applyAlignment="1" applyProtection="1">
      <alignment horizontal="left"/>
      <protection locked="0"/>
    </xf>
    <xf numFmtId="167" fontId="31" fillId="4" borderId="17" xfId="6" applyNumberFormat="1" applyFont="1" applyFill="1" applyBorder="1" applyAlignment="1" applyProtection="1">
      <protection locked="0"/>
    </xf>
    <xf numFmtId="167" fontId="29" fillId="4" borderId="18" xfId="6" applyFont="1" applyFill="1" applyBorder="1"/>
    <xf numFmtId="0" fontId="34" fillId="2" borderId="0" xfId="1" applyFont="1" applyFill="1"/>
    <xf numFmtId="167" fontId="35" fillId="4" borderId="17" xfId="6" applyNumberFormat="1" applyFont="1" applyFill="1" applyBorder="1" applyAlignment="1" applyProtection="1">
      <protection locked="0"/>
    </xf>
    <xf numFmtId="168" fontId="28" fillId="2" borderId="0" xfId="1" applyNumberFormat="1" applyFont="1" applyFill="1"/>
    <xf numFmtId="167" fontId="32" fillId="4" borderId="17" xfId="6" applyNumberFormat="1" applyFont="1" applyFill="1" applyBorder="1" applyAlignment="1" applyProtection="1">
      <protection locked="0"/>
    </xf>
    <xf numFmtId="0" fontId="25" fillId="3" borderId="23" xfId="1" applyFont="1" applyFill="1" applyBorder="1" applyAlignment="1" applyProtection="1">
      <alignment horizontal="center"/>
      <protection locked="0"/>
    </xf>
    <xf numFmtId="49" fontId="25" fillId="3" borderId="22" xfId="1" applyNumberFormat="1" applyFont="1" applyFill="1" applyBorder="1" applyAlignment="1" applyProtection="1">
      <alignment horizontal="center"/>
      <protection locked="0"/>
    </xf>
    <xf numFmtId="167" fontId="29" fillId="4" borderId="26" xfId="6" applyFont="1" applyFill="1" applyBorder="1"/>
    <xf numFmtId="0" fontId="37" fillId="3" borderId="0" xfId="1" applyFont="1" applyFill="1" applyBorder="1"/>
    <xf numFmtId="0" fontId="37" fillId="3" borderId="1" xfId="1" quotePrefix="1" applyFont="1" applyFill="1" applyBorder="1" applyAlignment="1">
      <alignment horizontal="right"/>
    </xf>
    <xf numFmtId="167" fontId="38" fillId="9" borderId="27" xfId="6" applyFont="1" applyFill="1" applyBorder="1" applyAlignment="1">
      <alignment horizontal="center"/>
    </xf>
    <xf numFmtId="0" fontId="37" fillId="3" borderId="27" xfId="1" quotePrefix="1" applyFont="1" applyFill="1" applyBorder="1" applyAlignment="1">
      <alignment horizontal="right"/>
    </xf>
    <xf numFmtId="167" fontId="38" fillId="4" borderId="27" xfId="6" applyFont="1" applyFill="1" applyBorder="1" applyAlignment="1">
      <alignment horizontal="center"/>
    </xf>
    <xf numFmtId="169" fontId="16" fillId="3" borderId="0" xfId="1" applyNumberFormat="1" applyFont="1" applyFill="1" applyBorder="1"/>
    <xf numFmtId="0" fontId="16" fillId="3" borderId="0" xfId="1" applyFont="1" applyFill="1" applyBorder="1" applyAlignment="1">
      <alignment horizontal="left"/>
    </xf>
    <xf numFmtId="0" fontId="40" fillId="3" borderId="0" xfId="1" applyFont="1" applyFill="1" applyBorder="1" applyAlignment="1">
      <alignment horizontal="right"/>
    </xf>
    <xf numFmtId="167" fontId="3" fillId="9" borderId="28" xfId="6" applyFont="1" applyFill="1" applyBorder="1"/>
    <xf numFmtId="0" fontId="16" fillId="3" borderId="0" xfId="1" quotePrefix="1" applyFont="1" applyFill="1" applyBorder="1" applyAlignment="1">
      <alignment horizontal="right"/>
    </xf>
    <xf numFmtId="0" fontId="16" fillId="3" borderId="0" xfId="1" applyFont="1" applyFill="1" applyBorder="1" applyAlignment="1"/>
    <xf numFmtId="0" fontId="25" fillId="3" borderId="29" xfId="1" applyFont="1" applyFill="1" applyBorder="1"/>
    <xf numFmtId="0" fontId="16" fillId="3" borderId="29" xfId="1" applyFont="1" applyFill="1" applyBorder="1"/>
    <xf numFmtId="0" fontId="41" fillId="3" borderId="0" xfId="1" applyFont="1" applyFill="1" applyBorder="1" applyAlignment="1"/>
    <xf numFmtId="43" fontId="32" fillId="3" borderId="0" xfId="1" applyNumberFormat="1" applyFont="1" applyFill="1" applyBorder="1" applyAlignment="1"/>
    <xf numFmtId="43" fontId="16" fillId="3" borderId="0" xfId="1" applyNumberFormat="1" applyFont="1" applyFill="1" applyBorder="1" applyAlignment="1"/>
    <xf numFmtId="43" fontId="16" fillId="3" borderId="0" xfId="1" applyNumberFormat="1" applyFont="1" applyFill="1" applyBorder="1"/>
    <xf numFmtId="0" fontId="25" fillId="3" borderId="14" xfId="1" applyFont="1" applyFill="1" applyBorder="1" applyAlignment="1">
      <alignment horizontal="center"/>
    </xf>
    <xf numFmtId="0" fontId="25" fillId="3" borderId="0" xfId="1" applyFont="1" applyFill="1" applyBorder="1" applyAlignment="1">
      <alignment horizontal="center"/>
    </xf>
    <xf numFmtId="0" fontId="7" fillId="4" borderId="0" xfId="1" applyFont="1" applyFill="1" applyBorder="1"/>
    <xf numFmtId="16" fontId="2" fillId="3" borderId="0" xfId="1" applyNumberFormat="1" applyFont="1" applyFill="1" applyBorder="1" applyAlignment="1"/>
    <xf numFmtId="167" fontId="3" fillId="4" borderId="17" xfId="6" applyNumberFormat="1" applyFont="1" applyFill="1" applyBorder="1" applyAlignment="1" applyProtection="1">
      <protection locked="0"/>
    </xf>
    <xf numFmtId="0" fontId="13" fillId="3" borderId="0" xfId="1" applyFont="1" applyFill="1" applyBorder="1" applyAlignment="1" applyProtection="1">
      <alignment vertical="center" wrapText="1"/>
      <protection locked="0"/>
    </xf>
    <xf numFmtId="0" fontId="6" fillId="5" borderId="30" xfId="1" applyFont="1" applyFill="1" applyBorder="1" applyAlignment="1">
      <alignment horizontal="center"/>
    </xf>
    <xf numFmtId="0" fontId="6" fillId="5" borderId="31" xfId="1" applyFont="1" applyFill="1" applyBorder="1" applyAlignment="1">
      <alignment horizontal="center"/>
    </xf>
    <xf numFmtId="0" fontId="8" fillId="3" borderId="30" xfId="1" applyNumberFormat="1" applyFont="1" applyFill="1" applyBorder="1" applyAlignment="1">
      <alignment vertical="center"/>
    </xf>
    <xf numFmtId="0" fontId="8" fillId="3" borderId="32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left"/>
    </xf>
    <xf numFmtId="0" fontId="44" fillId="3" borderId="19" xfId="1" applyFont="1" applyFill="1" applyBorder="1" applyAlignment="1" applyProtection="1">
      <alignment horizontal="center"/>
      <protection locked="0"/>
    </xf>
    <xf numFmtId="49" fontId="45" fillId="3" borderId="0" xfId="1" applyNumberFormat="1" applyFont="1" applyFill="1" applyBorder="1" applyAlignment="1" applyProtection="1">
      <alignment horizontal="center"/>
      <protection locked="0"/>
    </xf>
    <xf numFmtId="49" fontId="51" fillId="3" borderId="20" xfId="1" applyNumberFormat="1" applyFont="1" applyFill="1" applyBorder="1" applyAlignment="1" applyProtection="1">
      <alignment horizontal="left"/>
      <protection locked="0"/>
    </xf>
    <xf numFmtId="49" fontId="51" fillId="3" borderId="0" xfId="1" applyNumberFormat="1" applyFont="1" applyFill="1" applyBorder="1" applyAlignment="1" applyProtection="1">
      <alignment horizontal="left"/>
      <protection locked="0"/>
    </xf>
    <xf numFmtId="43" fontId="5" fillId="4" borderId="3" xfId="225" applyFont="1" applyFill="1" applyBorder="1" applyAlignment="1">
      <alignment horizontal="center"/>
    </xf>
    <xf numFmtId="0" fontId="8" fillId="3" borderId="4" xfId="1" applyNumberFormat="1" applyFont="1" applyFill="1" applyBorder="1" applyAlignment="1">
      <alignment horizontal="center" vertical="center"/>
    </xf>
    <xf numFmtId="0" fontId="8" fillId="3" borderId="5" xfId="1" applyNumberFormat="1" applyFont="1" applyFill="1" applyBorder="1" applyAlignment="1">
      <alignment horizontal="center" vertical="center"/>
    </xf>
    <xf numFmtId="0" fontId="8" fillId="3" borderId="2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25" fillId="3" borderId="14" xfId="1" applyFont="1" applyFill="1" applyBorder="1" applyAlignment="1">
      <alignment horizontal="center"/>
    </xf>
    <xf numFmtId="0" fontId="19" fillId="3" borderId="0" xfId="1" applyFont="1" applyFill="1" applyBorder="1" applyAlignment="1">
      <alignment horizontal="center"/>
    </xf>
    <xf numFmtId="49" fontId="49" fillId="3" borderId="20" xfId="1" applyNumberFormat="1" applyFont="1" applyFill="1" applyBorder="1" applyAlignment="1" applyProtection="1">
      <alignment horizontal="left"/>
      <protection locked="0"/>
    </xf>
    <xf numFmtId="49" fontId="49" fillId="3" borderId="0" xfId="1" applyNumberFormat="1" applyFont="1" applyFill="1" applyBorder="1" applyAlignment="1" applyProtection="1">
      <alignment horizontal="left"/>
      <protection locked="0"/>
    </xf>
    <xf numFmtId="49" fontId="50" fillId="3" borderId="20" xfId="1" applyNumberFormat="1" applyFont="1" applyFill="1" applyBorder="1" applyAlignment="1" applyProtection="1">
      <alignment horizontal="left"/>
      <protection locked="0"/>
    </xf>
    <xf numFmtId="49" fontId="50" fillId="3" borderId="0" xfId="1" applyNumberFormat="1" applyFont="1" applyFill="1" applyBorder="1" applyAlignment="1" applyProtection="1">
      <alignment horizontal="left"/>
      <protection locked="0"/>
    </xf>
    <xf numFmtId="49" fontId="36" fillId="3" borderId="24" xfId="1" applyNumberFormat="1" applyFont="1" applyFill="1" applyBorder="1" applyAlignment="1" applyProtection="1">
      <alignment horizontal="center"/>
      <protection locked="0"/>
    </xf>
    <xf numFmtId="49" fontId="36" fillId="3" borderId="22" xfId="1" applyNumberFormat="1" applyFont="1" applyFill="1" applyBorder="1" applyAlignment="1" applyProtection="1">
      <alignment horizontal="center"/>
      <protection locked="0"/>
    </xf>
    <xf numFmtId="49" fontId="36" fillId="3" borderId="25" xfId="1" applyNumberFormat="1" applyFont="1" applyFill="1" applyBorder="1" applyAlignment="1" applyProtection="1">
      <alignment horizontal="center"/>
      <protection locked="0"/>
    </xf>
    <xf numFmtId="0" fontId="16" fillId="3" borderId="0" xfId="1" applyFont="1" applyFill="1" applyBorder="1" applyAlignment="1">
      <alignment horizontal="left"/>
    </xf>
    <xf numFmtId="0" fontId="39" fillId="0" borderId="0" xfId="1" applyFont="1" applyFill="1" applyBorder="1" applyAlignment="1" applyProtection="1">
      <alignment horizontal="left" wrapText="1"/>
      <protection locked="0"/>
    </xf>
    <xf numFmtId="0" fontId="37" fillId="3" borderId="0" xfId="1" applyFont="1" applyFill="1" applyBorder="1" applyAlignment="1" applyProtection="1">
      <protection locked="0"/>
    </xf>
    <xf numFmtId="49" fontId="51" fillId="3" borderId="20" xfId="1" applyNumberFormat="1" applyFont="1" applyFill="1" applyBorder="1" applyAlignment="1" applyProtection="1">
      <alignment horizontal="left"/>
      <protection locked="0"/>
    </xf>
    <xf numFmtId="49" fontId="51" fillId="3" borderId="0" xfId="1" applyNumberFormat="1" applyFont="1" applyFill="1" applyBorder="1" applyAlignment="1" applyProtection="1">
      <alignment horizontal="left"/>
      <protection locked="0"/>
    </xf>
    <xf numFmtId="49" fontId="47" fillId="3" borderId="20" xfId="1" applyNumberFormat="1" applyFont="1" applyFill="1" applyBorder="1" applyAlignment="1" applyProtection="1">
      <alignment horizontal="left"/>
      <protection locked="0"/>
    </xf>
    <xf numFmtId="49" fontId="47" fillId="3" borderId="0" xfId="1" applyNumberFormat="1" applyFont="1" applyFill="1" applyBorder="1" applyAlignment="1" applyProtection="1">
      <alignment horizontal="left"/>
      <protection locked="0"/>
    </xf>
    <xf numFmtId="0" fontId="17" fillId="3" borderId="0" xfId="224" applyFill="1" applyBorder="1" applyAlignment="1">
      <alignment horizontal="left"/>
    </xf>
    <xf numFmtId="0" fontId="42" fillId="3" borderId="0" xfId="224" applyFont="1" applyFill="1" applyBorder="1" applyAlignment="1">
      <alignment horizontal="center"/>
    </xf>
    <xf numFmtId="0" fontId="17" fillId="3" borderId="0" xfId="224" applyFill="1" applyBorder="1" applyAlignment="1">
      <alignment horizontal="center"/>
    </xf>
    <xf numFmtId="49" fontId="3" fillId="3" borderId="0" xfId="1" applyNumberFormat="1" applyFont="1" applyFill="1" applyBorder="1" applyAlignment="1" applyProtection="1">
      <protection locked="0"/>
    </xf>
    <xf numFmtId="49" fontId="17" fillId="3" borderId="0" xfId="224" applyNumberFormat="1" applyFill="1" applyBorder="1" applyAlignment="1" applyProtection="1">
      <protection locked="0"/>
    </xf>
    <xf numFmtId="49" fontId="16" fillId="3" borderId="0" xfId="1" applyNumberFormat="1" applyFont="1" applyFill="1" applyBorder="1" applyAlignment="1" applyProtection="1">
      <protection locked="0"/>
    </xf>
    <xf numFmtId="0" fontId="3" fillId="7" borderId="8" xfId="1" applyFont="1" applyFill="1" applyBorder="1" applyAlignment="1">
      <alignment horizontal="center"/>
    </xf>
    <xf numFmtId="0" fontId="3" fillId="7" borderId="9" xfId="1" applyFont="1" applyFill="1" applyBorder="1" applyAlignment="1">
      <alignment horizontal="center"/>
    </xf>
    <xf numFmtId="0" fontId="3" fillId="7" borderId="10" xfId="1" applyFont="1" applyFill="1" applyBorder="1" applyAlignment="1">
      <alignment horizontal="center"/>
    </xf>
    <xf numFmtId="49" fontId="31" fillId="8" borderId="15" xfId="1" applyNumberFormat="1" applyFont="1" applyFill="1" applyBorder="1" applyAlignment="1" applyProtection="1">
      <alignment horizontal="center"/>
      <protection locked="0"/>
    </xf>
    <xf numFmtId="49" fontId="31" fillId="8" borderId="14" xfId="1" applyNumberFormat="1" applyFont="1" applyFill="1" applyBorder="1" applyAlignment="1" applyProtection="1">
      <alignment horizontal="center"/>
      <protection locked="0"/>
    </xf>
    <xf numFmtId="49" fontId="31" fillId="8" borderId="16" xfId="1" applyNumberFormat="1" applyFont="1" applyFill="1" applyBorder="1" applyAlignment="1" applyProtection="1">
      <alignment horizontal="center"/>
      <protection locked="0"/>
    </xf>
    <xf numFmtId="49" fontId="46" fillId="3" borderId="20" xfId="1" applyNumberFormat="1" applyFont="1" applyFill="1" applyBorder="1" applyAlignment="1" applyProtection="1">
      <alignment horizontal="left"/>
      <protection locked="0"/>
    </xf>
    <xf numFmtId="49" fontId="46" fillId="3" borderId="0" xfId="1" applyNumberFormat="1" applyFont="1" applyFill="1" applyBorder="1" applyAlignment="1" applyProtection="1">
      <alignment horizontal="left"/>
      <protection locked="0"/>
    </xf>
    <xf numFmtId="0" fontId="52" fillId="3" borderId="0" xfId="1" applyNumberFormat="1" applyFont="1" applyFill="1" applyBorder="1" applyAlignment="1">
      <alignment horizontal="left"/>
    </xf>
    <xf numFmtId="0" fontId="53" fillId="3" borderId="0" xfId="1" applyNumberFormat="1" applyFont="1" applyFill="1" applyBorder="1" applyAlignment="1">
      <alignment horizontal="left"/>
    </xf>
    <xf numFmtId="0" fontId="52" fillId="3" borderId="0" xfId="1" applyFont="1" applyFill="1" applyBorder="1"/>
  </cellXfs>
  <cellStyles count="226">
    <cellStyle name="Euro" xfId="4"/>
    <cellStyle name="Hipervínculo" xfId="224" builtinId="8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1" builtinId="9" hidden="1"/>
    <cellStyle name="Hipervínculo visitado" xfId="219" builtinId="9" hidden="1"/>
    <cellStyle name="Hipervínculo visitado" xfId="217" builtinId="9" hidden="1"/>
    <cellStyle name="Hipervínculo visitado" xfId="215" builtinId="9" hidden="1"/>
    <cellStyle name="Hipervínculo visitado" xfId="213" builtinId="9" hidden="1"/>
    <cellStyle name="Hipervínculo visitado" xfId="211" builtinId="9" hidden="1"/>
    <cellStyle name="Hipervínculo visitado" xfId="209" builtinId="9" hidden="1"/>
    <cellStyle name="Hipervínculo visitado" xfId="207" builtinId="9" hidden="1"/>
    <cellStyle name="Hipervínculo visitado" xfId="205" builtinId="9" hidden="1"/>
    <cellStyle name="Hipervínculo visitado" xfId="203" builtinId="9" hidden="1"/>
    <cellStyle name="Hipervínculo visitado" xfId="201" builtinId="9" hidden="1"/>
    <cellStyle name="Hipervínculo visitado" xfId="199" builtinId="9" hidden="1"/>
    <cellStyle name="Hipervínculo visitado" xfId="197" builtinId="9" hidden="1"/>
    <cellStyle name="Hipervínculo visitado" xfId="195" builtinId="9" hidden="1"/>
    <cellStyle name="Hipervínculo visitado" xfId="193" builtinId="9" hidden="1"/>
    <cellStyle name="Hipervínculo visitado" xfId="191" builtinId="9" hidden="1"/>
    <cellStyle name="Hipervínculo visitado" xfId="189" builtinId="9" hidden="1"/>
    <cellStyle name="Hipervínculo visitado" xfId="187" builtinId="9" hidden="1"/>
    <cellStyle name="Hipervínculo visitado" xfId="185" builtinId="9" hidden="1"/>
    <cellStyle name="Hipervínculo visitado" xfId="183" builtinId="9" hidden="1"/>
    <cellStyle name="Hipervínculo visitado" xfId="181" builtinId="9" hidden="1"/>
    <cellStyle name="Hipervínculo visitado" xfId="179" builtinId="9" hidden="1"/>
    <cellStyle name="Hipervínculo visitado" xfId="177" builtinId="9" hidden="1"/>
    <cellStyle name="Hipervínculo visitado" xfId="175" builtinId="9" hidden="1"/>
    <cellStyle name="Hipervínculo visitado" xfId="173" builtinId="9" hidden="1"/>
    <cellStyle name="Hipervínculo visitado" xfId="171" builtinId="9" hidden="1"/>
    <cellStyle name="Hipervínculo visitado" xfId="169" builtinId="9" hidden="1"/>
    <cellStyle name="Hipervínculo visitado" xfId="167" builtinId="9" hidden="1"/>
    <cellStyle name="Hipervínculo visitado" xfId="165" builtinId="9" hidden="1"/>
    <cellStyle name="Hipervínculo visitado" xfId="163" builtinId="9" hidden="1"/>
    <cellStyle name="Hipervínculo visitado" xfId="161" builtinId="9" hidden="1"/>
    <cellStyle name="Hipervínculo visitado" xfId="159" builtinId="9" hidden="1"/>
    <cellStyle name="Hipervínculo visitado" xfId="157" builtinId="9" hidden="1"/>
    <cellStyle name="Hipervínculo visitado" xfId="155" builtinId="9" hidden="1"/>
    <cellStyle name="Hipervínculo visitado" xfId="153" builtinId="9" hidden="1"/>
    <cellStyle name="Hipervínculo visitado" xfId="151" builtinId="9" hidden="1"/>
    <cellStyle name="Hipervínculo visitado" xfId="149" builtinId="9" hidden="1"/>
    <cellStyle name="Hipervínculo visitado" xfId="147" builtinId="9" hidden="1"/>
    <cellStyle name="Hipervínculo visitado" xfId="145" builtinId="9" hidden="1"/>
    <cellStyle name="Hipervínculo visitado" xfId="143" builtinId="9" hidden="1"/>
    <cellStyle name="Hipervínculo visitado" xfId="141" builtinId="9" hidden="1"/>
    <cellStyle name="Hipervínculo visitado" xfId="139" builtinId="9" hidden="1"/>
    <cellStyle name="Hipervínculo visitado" xfId="137" builtinId="9" hidden="1"/>
    <cellStyle name="Hipervínculo visitado" xfId="135" builtinId="9" hidden="1"/>
    <cellStyle name="Hipervínculo visitado" xfId="133" builtinId="9" hidden="1"/>
    <cellStyle name="Hipervínculo visitado" xfId="131" builtinId="9" hidden="1"/>
    <cellStyle name="Hipervínculo visitado" xfId="129" builtinId="9" hidden="1"/>
    <cellStyle name="Hipervínculo visitado" xfId="127" builtinId="9" hidden="1"/>
    <cellStyle name="Hipervínculo visitado" xfId="125" builtinId="9" hidden="1"/>
    <cellStyle name="Hipervínculo visitado" xfId="123" builtinId="9" hidden="1"/>
    <cellStyle name="Hipervínculo visitado" xfId="121" builtinId="9" hidden="1"/>
    <cellStyle name="Hipervínculo visitado" xfId="119" builtinId="9" hidden="1"/>
    <cellStyle name="Hipervínculo visitado" xfId="117" builtinId="9" hidden="1"/>
    <cellStyle name="Hipervínculo visitado" xfId="115" builtinId="9" hidden="1"/>
    <cellStyle name="Hipervínculo visitado" xfId="113" builtinId="9" hidden="1"/>
    <cellStyle name="Hipervínculo visitado" xfId="111" builtinId="9" hidden="1"/>
    <cellStyle name="Hipervínculo visitado" xfId="109" builtinId="9" hidden="1"/>
    <cellStyle name="Hipervínculo visitado" xfId="107" builtinId="9" hidden="1"/>
    <cellStyle name="Hipervínculo visitado" xfId="105" builtinId="9" hidden="1"/>
    <cellStyle name="Hipervínculo visitado" xfId="103" builtinId="9" hidden="1"/>
    <cellStyle name="Hipervínculo visitado" xfId="101" builtinId="9" hidden="1"/>
    <cellStyle name="Hipervínculo visitado" xfId="99" builtinId="9" hidden="1"/>
    <cellStyle name="Hipervínculo visitado" xfId="97" builtinId="9" hidden="1"/>
    <cellStyle name="Hipervínculo visitado" xfId="95" builtinId="9" hidden="1"/>
    <cellStyle name="Hipervínculo visitado" xfId="93" builtinId="9" hidden="1"/>
    <cellStyle name="Hipervínculo visitado" xfId="91" builtinId="9" hidden="1"/>
    <cellStyle name="Hipervínculo visitado" xfId="89" builtinId="9" hidden="1"/>
    <cellStyle name="Hipervínculo visitado" xfId="87" builtinId="9" hidden="1"/>
    <cellStyle name="Hipervínculo visitado" xfId="85" builtinId="9" hidden="1"/>
    <cellStyle name="Hipervínculo visitado" xfId="83" builtinId="9" hidden="1"/>
    <cellStyle name="Hipervínculo visitado" xfId="81" builtinId="9" hidden="1"/>
    <cellStyle name="Hipervínculo visitado" xfId="79" builtinId="9" hidden="1"/>
    <cellStyle name="Hipervínculo visitado" xfId="77" builtinId="9" hidden="1"/>
    <cellStyle name="Hipervínculo visitado" xfId="75" builtinId="9" hidden="1"/>
    <cellStyle name="Hipervínculo visitado" xfId="73" builtinId="9" hidden="1"/>
    <cellStyle name="Hipervínculo visitado" xfId="71" builtinId="9" hidden="1"/>
    <cellStyle name="Hipervínculo visitado" xfId="69" builtinId="9" hidden="1"/>
    <cellStyle name="Hipervínculo visitado" xfId="67" builtinId="9" hidden="1"/>
    <cellStyle name="Hipervínculo visitado" xfId="65" builtinId="9" hidden="1"/>
    <cellStyle name="Hipervínculo visitado" xfId="63" builtinId="9" hidden="1"/>
    <cellStyle name="Hipervínculo visitado" xfId="61" builtinId="9" hidden="1"/>
    <cellStyle name="Hipervínculo visitado" xfId="59" builtinId="9" hidden="1"/>
    <cellStyle name="Hipervínculo visitado" xfId="57" builtinId="9" hidden="1"/>
    <cellStyle name="Hipervínculo visitado" xfId="55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5" builtinId="9" hidden="1"/>
    <cellStyle name="Hipervínculo visitado" xfId="43" builtinId="9" hidden="1"/>
    <cellStyle name="Hipervínculo visitado" xfId="41" builtinId="9" hidden="1"/>
    <cellStyle name="Hipervínculo visitado" xfId="39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8" builtinId="9" hidden="1"/>
    <cellStyle name="Hipervínculo visitado" xfId="37" builtinId="9" hidden="1"/>
    <cellStyle name="Hipervínculo visitado" xfId="33" builtinId="9" hidden="1"/>
    <cellStyle name="Hipervínculo visitado" xfId="29" builtinId="9" hidden="1"/>
    <cellStyle name="Hipervínculo visitado" xfId="25" builtinId="9" hidden="1"/>
    <cellStyle name="Hipervínculo visitado" xfId="21" builtinId="9" hidden="1"/>
    <cellStyle name="Hipervínculo visitado" xfId="17" builtinId="9" hidden="1"/>
    <cellStyle name="Hipervínculo visitado" xfId="11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3" builtinId="9" hidden="1"/>
    <cellStyle name="Hipervínculo visitado" xfId="9" builtinId="9" hidden="1"/>
    <cellStyle name="Hipervínculo visitado" xfId="10" builtinId="9" hidden="1"/>
    <cellStyle name="Hipervínculo visitado" xfId="8" builtinId="9" hidden="1"/>
    <cellStyle name="Hipervínculo visitado" xfId="7" builtinId="9" hidden="1"/>
    <cellStyle name="Millares" xfId="225" builtinId="3"/>
    <cellStyle name="Millares 2" xfId="3"/>
    <cellStyle name="Millares_CAJA DE LUCES QUISQUEYA COT FINAL" xfId="6"/>
    <cellStyle name="Moneda 2" xfId="2"/>
    <cellStyle name="Moneda 3" xfId="223"/>
    <cellStyle name="Normal" xfId="0" builtinId="0"/>
    <cellStyle name="Normal 2" xfId="1"/>
    <cellStyle name="Normal 3" xfId="222"/>
    <cellStyle name="Währung" xfId="5"/>
  </cellStyles>
  <dxfs count="0"/>
  <tableStyles count="0" defaultTableStyle="TableStyleMedium9" defaultPivotStyle="PivotStyleMedium4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1691640</xdr:colOff>
      <xdr:row>6</xdr:row>
      <xdr:rowOff>167640</xdr:rowOff>
    </xdr:from>
    <xdr:to>
      <xdr:col>8</xdr:col>
      <xdr:colOff>1371600</xdr:colOff>
      <xdr:row>7</xdr:row>
      <xdr:rowOff>1242060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23F534D-CFAD-411B-AB58-FED0F6756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7560" y="1173480"/>
          <a:ext cx="6324600" cy="29413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1988820</xdr:colOff>
      <xdr:row>6</xdr:row>
      <xdr:rowOff>152400</xdr:rowOff>
    </xdr:from>
    <xdr:to>
      <xdr:col>8</xdr:col>
      <xdr:colOff>1143000</xdr:colOff>
      <xdr:row>7</xdr:row>
      <xdr:rowOff>1082040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603B84-A7FD-4B69-ADF8-857801CB8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4740" y="1158240"/>
          <a:ext cx="5798820" cy="27965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1965960</xdr:colOff>
      <xdr:row>6</xdr:row>
      <xdr:rowOff>190500</xdr:rowOff>
    </xdr:from>
    <xdr:to>
      <xdr:col>8</xdr:col>
      <xdr:colOff>1005840</xdr:colOff>
      <xdr:row>7</xdr:row>
      <xdr:rowOff>975360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F4EEF9-860C-4DE5-9F63-CE57031D10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0" y="1196340"/>
          <a:ext cx="5684520" cy="2651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238539</xdr:colOff>
      <xdr:row>2</xdr:row>
      <xdr:rowOff>106018</xdr:rowOff>
    </xdr:from>
    <xdr:to>
      <xdr:col>12</xdr:col>
      <xdr:colOff>1007164</xdr:colOff>
      <xdr:row>11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0FCA69-73ED-46E0-B32B-1CE3836B0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0739" y="458443"/>
          <a:ext cx="5026300" cy="2179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4:K190"/>
  <sheetViews>
    <sheetView zoomScaleNormal="100" zoomScalePageLayoutView="150" workbookViewId="0">
      <selection activeCell="E8" sqref="E8"/>
    </sheetView>
  </sheetViews>
  <sheetFormatPr baseColWidth="10" defaultColWidth="9.25" defaultRowHeight="12.75"/>
  <cols>
    <col min="1" max="1" width="10.875" style="1" customWidth="1"/>
    <col min="2" max="3" width="2.125" style="1" customWidth="1"/>
    <col min="4" max="4" width="6.5" style="24" customWidth="1"/>
    <col min="5" max="5" width="50.625" style="3" customWidth="1"/>
    <col min="6" max="6" width="6.625" style="13" customWidth="1"/>
    <col min="7" max="7" width="12.625" style="13" customWidth="1"/>
    <col min="8" max="8" width="17.375" style="1" customWidth="1"/>
    <col min="9" max="9" width="22.625" style="1" customWidth="1"/>
    <col min="10" max="10" width="25.625" style="1" customWidth="1"/>
    <col min="11" max="11" width="2.125" style="1" customWidth="1"/>
    <col min="12" max="12" width="14.875" style="1" customWidth="1"/>
    <col min="13" max="16384" width="9.25" style="1"/>
  </cols>
  <sheetData>
    <row r="4" spans="2:11">
      <c r="B4" s="2"/>
      <c r="C4" s="2"/>
      <c r="D4" s="11"/>
      <c r="E4" s="4"/>
      <c r="F4" s="11"/>
      <c r="G4" s="11"/>
      <c r="H4" s="2"/>
      <c r="I4" s="2"/>
      <c r="J4" s="2"/>
      <c r="K4" s="2"/>
    </row>
    <row r="5" spans="2:11">
      <c r="B5" s="2"/>
      <c r="C5" s="2"/>
      <c r="D5" s="11"/>
      <c r="E5" s="4"/>
      <c r="F5" s="11"/>
      <c r="G5" s="11"/>
      <c r="H5" s="2"/>
      <c r="I5" s="2"/>
      <c r="J5" s="2"/>
      <c r="K5" s="2"/>
    </row>
    <row r="6" spans="2:11">
      <c r="B6" s="2"/>
      <c r="C6" s="2"/>
      <c r="D6" s="11"/>
      <c r="E6" s="4"/>
      <c r="F6" s="11"/>
      <c r="G6" s="11"/>
      <c r="H6" s="2"/>
      <c r="I6" s="2"/>
      <c r="J6" s="2"/>
      <c r="K6" s="2"/>
    </row>
    <row r="7" spans="2:11" ht="147" customHeight="1">
      <c r="B7" s="2"/>
      <c r="C7" s="2"/>
      <c r="D7" s="11"/>
      <c r="E7" s="4"/>
      <c r="F7" s="11"/>
      <c r="G7" s="11"/>
      <c r="H7" s="2"/>
      <c r="I7" s="2"/>
      <c r="J7" s="2"/>
      <c r="K7" s="2"/>
    </row>
    <row r="8" spans="2:11" ht="111" customHeight="1">
      <c r="B8" s="2"/>
      <c r="C8" s="2"/>
      <c r="D8" s="11"/>
      <c r="E8" s="150" t="s">
        <v>192</v>
      </c>
      <c r="F8" s="11"/>
      <c r="G8" s="11"/>
      <c r="H8" s="2"/>
      <c r="I8" s="2"/>
      <c r="J8" s="102"/>
      <c r="K8" s="2"/>
    </row>
    <row r="9" spans="2:11" ht="33.75" customHeight="1">
      <c r="B9" s="2"/>
      <c r="C9" s="2"/>
      <c r="D9" s="11"/>
      <c r="E9" s="115" t="s">
        <v>191</v>
      </c>
      <c r="F9" s="116"/>
      <c r="G9" s="8" t="s">
        <v>166</v>
      </c>
      <c r="H9" s="117" t="s">
        <v>167</v>
      </c>
      <c r="I9" s="117"/>
      <c r="J9" s="117"/>
      <c r="K9" s="2"/>
    </row>
    <row r="10" spans="2:11" s="6" customFormat="1" ht="24" customHeight="1">
      <c r="B10" s="7"/>
      <c r="C10" s="7"/>
      <c r="D10" s="20" t="s">
        <v>1</v>
      </c>
      <c r="E10" s="105" t="s">
        <v>4</v>
      </c>
      <c r="F10" s="106" t="s">
        <v>2</v>
      </c>
      <c r="G10" s="9" t="s">
        <v>0</v>
      </c>
      <c r="H10" s="10" t="s">
        <v>6</v>
      </c>
      <c r="I10" s="10" t="s">
        <v>6</v>
      </c>
      <c r="J10" s="16" t="s">
        <v>5</v>
      </c>
      <c r="K10" s="7"/>
    </row>
    <row r="11" spans="2:11" s="6" customFormat="1" ht="22.5" customHeight="1">
      <c r="B11" s="7"/>
      <c r="C11" s="7"/>
      <c r="D11" s="21"/>
      <c r="E11" s="15"/>
      <c r="F11" s="15"/>
      <c r="G11" s="15"/>
      <c r="H11" s="15"/>
      <c r="I11" s="15"/>
      <c r="J11" s="15"/>
      <c r="K11" s="7"/>
    </row>
    <row r="12" spans="2:11" s="6" customFormat="1" ht="19.5" customHeight="1">
      <c r="B12" s="7"/>
      <c r="C12" s="7"/>
      <c r="D12" s="22">
        <v>1</v>
      </c>
      <c r="E12" s="19" t="s">
        <v>21</v>
      </c>
      <c r="F12" s="12"/>
      <c r="G12" s="18"/>
      <c r="H12" s="5"/>
      <c r="I12" s="5"/>
      <c r="J12" s="5"/>
      <c r="K12" s="7"/>
    </row>
    <row r="13" spans="2:11" s="6" customFormat="1" ht="19.5" customHeight="1">
      <c r="B13" s="7"/>
      <c r="C13" s="7"/>
      <c r="D13" s="22">
        <v>1.01</v>
      </c>
      <c r="E13" s="5" t="s">
        <v>7</v>
      </c>
      <c r="F13" s="12" t="s">
        <v>3</v>
      </c>
      <c r="G13" s="18">
        <v>1</v>
      </c>
      <c r="H13" s="5"/>
      <c r="I13" s="5"/>
      <c r="J13" s="5"/>
      <c r="K13" s="7"/>
    </row>
    <row r="14" spans="2:11" s="6" customFormat="1" ht="19.5" customHeight="1">
      <c r="B14" s="7"/>
      <c r="C14" s="7"/>
      <c r="D14" s="22">
        <v>1.02</v>
      </c>
      <c r="E14" s="5" t="s">
        <v>23</v>
      </c>
      <c r="F14" s="12" t="s">
        <v>3</v>
      </c>
      <c r="G14" s="18">
        <v>1</v>
      </c>
      <c r="H14" s="5"/>
      <c r="I14" s="5"/>
      <c r="J14" s="5"/>
      <c r="K14" s="7"/>
    </row>
    <row r="15" spans="2:11" s="6" customFormat="1" ht="19.5" customHeight="1">
      <c r="B15" s="7"/>
      <c r="C15" s="7"/>
      <c r="D15" s="22">
        <v>1.03</v>
      </c>
      <c r="E15" s="5" t="s">
        <v>9</v>
      </c>
      <c r="F15" s="12" t="s">
        <v>10</v>
      </c>
      <c r="G15" s="18" t="s">
        <v>11</v>
      </c>
      <c r="H15" s="5"/>
      <c r="I15" s="5"/>
      <c r="J15" s="5"/>
      <c r="K15" s="7"/>
    </row>
    <row r="16" spans="2:11" s="6" customFormat="1" ht="19.5" customHeight="1">
      <c r="B16" s="7"/>
      <c r="C16" s="7"/>
      <c r="D16" s="22"/>
      <c r="E16" s="5"/>
      <c r="F16" s="12"/>
      <c r="G16" s="18"/>
      <c r="H16" s="5"/>
      <c r="I16" s="5"/>
      <c r="J16" s="5"/>
      <c r="K16" s="7"/>
    </row>
    <row r="17" spans="2:11" s="6" customFormat="1" ht="19.5" customHeight="1">
      <c r="B17" s="7"/>
      <c r="C17" s="7"/>
      <c r="D17" s="25"/>
      <c r="E17" s="26"/>
      <c r="F17" s="27"/>
      <c r="G17" s="28"/>
      <c r="H17" s="26"/>
      <c r="I17" s="26"/>
      <c r="J17" s="26"/>
      <c r="K17" s="7"/>
    </row>
    <row r="18" spans="2:11" ht="15" customHeight="1">
      <c r="B18" s="2"/>
      <c r="C18" s="2"/>
      <c r="D18" s="11"/>
      <c r="E18" s="4"/>
      <c r="F18" s="4"/>
      <c r="G18" s="4"/>
      <c r="H18" s="4"/>
      <c r="I18" s="2"/>
      <c r="J18" s="2"/>
      <c r="K18" s="2"/>
    </row>
    <row r="19" spans="2:11" s="6" customFormat="1" ht="19.5" customHeight="1">
      <c r="B19" s="7"/>
      <c r="C19" s="7"/>
      <c r="D19" s="22">
        <v>2</v>
      </c>
      <c r="E19" s="19" t="s">
        <v>22</v>
      </c>
      <c r="F19" s="12"/>
      <c r="G19" s="18"/>
      <c r="H19" s="5"/>
      <c r="I19" s="5"/>
      <c r="J19" s="5"/>
      <c r="K19" s="7"/>
    </row>
    <row r="20" spans="2:11" s="6" customFormat="1" ht="19.5" customHeight="1">
      <c r="B20" s="7"/>
      <c r="C20" s="7"/>
      <c r="D20" s="22">
        <v>2.0099999999999998</v>
      </c>
      <c r="E20" s="5" t="s">
        <v>12</v>
      </c>
      <c r="F20" s="12" t="s">
        <v>13</v>
      </c>
      <c r="G20" s="18">
        <v>323</v>
      </c>
      <c r="H20" s="5"/>
      <c r="I20" s="5"/>
      <c r="J20" s="5"/>
      <c r="K20" s="7"/>
    </row>
    <row r="21" spans="2:11" s="6" customFormat="1" ht="19.5" customHeight="1">
      <c r="B21" s="7"/>
      <c r="C21" s="7"/>
      <c r="D21" s="22">
        <v>2.02</v>
      </c>
      <c r="E21" s="5" t="s">
        <v>153</v>
      </c>
      <c r="F21" s="12" t="s">
        <v>13</v>
      </c>
      <c r="G21" s="18">
        <v>88.3</v>
      </c>
      <c r="H21" s="5"/>
      <c r="I21" s="5"/>
      <c r="J21" s="5"/>
      <c r="K21" s="7"/>
    </row>
    <row r="22" spans="2:11" s="6" customFormat="1" ht="19.5" customHeight="1">
      <c r="B22" s="7"/>
      <c r="C22" s="7"/>
      <c r="D22" s="22">
        <v>2.0299999999999998</v>
      </c>
      <c r="E22" s="5" t="s">
        <v>138</v>
      </c>
      <c r="F22" s="12" t="s">
        <v>13</v>
      </c>
      <c r="G22" s="18">
        <v>390</v>
      </c>
      <c r="H22" s="5"/>
      <c r="I22" s="5"/>
      <c r="J22" s="5"/>
      <c r="K22" s="7"/>
    </row>
    <row r="23" spans="2:11" s="6" customFormat="1" ht="19.5" customHeight="1">
      <c r="B23" s="7"/>
      <c r="C23" s="7"/>
      <c r="D23" s="22">
        <v>2.04</v>
      </c>
      <c r="E23" s="5" t="s">
        <v>137</v>
      </c>
      <c r="F23" s="12" t="s">
        <v>13</v>
      </c>
      <c r="G23" s="18">
        <v>2041</v>
      </c>
      <c r="H23" s="5"/>
      <c r="I23" s="5"/>
      <c r="J23" s="5"/>
      <c r="K23" s="7"/>
    </row>
    <row r="24" spans="2:11" s="6" customFormat="1" ht="19.5" customHeight="1">
      <c r="B24" s="7"/>
      <c r="C24" s="7"/>
      <c r="D24" s="22"/>
      <c r="E24" s="5"/>
      <c r="F24" s="12"/>
      <c r="G24" s="18"/>
      <c r="H24" s="5"/>
      <c r="I24" s="5"/>
      <c r="J24" s="5"/>
      <c r="K24" s="7"/>
    </row>
    <row r="25" spans="2:11" s="6" customFormat="1" ht="19.5" customHeight="1">
      <c r="B25" s="7"/>
      <c r="C25" s="7"/>
      <c r="D25" s="25"/>
      <c r="E25" s="26"/>
      <c r="F25" s="27"/>
      <c r="G25" s="28"/>
      <c r="H25" s="26"/>
      <c r="I25" s="26"/>
      <c r="J25" s="26"/>
      <c r="K25" s="7"/>
    </row>
    <row r="26" spans="2:11" ht="15" customHeight="1">
      <c r="B26" s="2"/>
      <c r="C26" s="2"/>
      <c r="D26" s="11"/>
      <c r="E26" s="4"/>
      <c r="F26" s="4"/>
      <c r="G26" s="4"/>
      <c r="H26" s="4"/>
      <c r="I26" s="2"/>
      <c r="J26" s="2"/>
      <c r="K26" s="2"/>
    </row>
    <row r="27" spans="2:11" s="6" customFormat="1" ht="19.5" customHeight="1">
      <c r="B27" s="7"/>
      <c r="C27" s="7"/>
      <c r="D27" s="22">
        <v>3</v>
      </c>
      <c r="E27" s="19" t="s">
        <v>14</v>
      </c>
      <c r="F27" s="12"/>
      <c r="G27" s="18"/>
      <c r="H27" s="5"/>
      <c r="I27" s="5"/>
      <c r="J27" s="5"/>
      <c r="K27" s="7"/>
    </row>
    <row r="28" spans="2:11" s="6" customFormat="1" ht="19.5" customHeight="1">
      <c r="B28" s="7"/>
      <c r="C28" s="7"/>
      <c r="D28" s="22">
        <v>3.01</v>
      </c>
      <c r="E28" s="5" t="s">
        <v>18</v>
      </c>
      <c r="F28" s="12" t="s">
        <v>13</v>
      </c>
      <c r="G28" s="18">
        <v>12.07</v>
      </c>
      <c r="H28" s="5"/>
      <c r="I28" s="5"/>
      <c r="J28" s="5"/>
      <c r="K28" s="7"/>
    </row>
    <row r="29" spans="2:11" s="6" customFormat="1" ht="19.5" customHeight="1">
      <c r="B29" s="7"/>
      <c r="C29" s="7"/>
      <c r="D29" s="22">
        <v>3.02</v>
      </c>
      <c r="E29" s="5" t="s">
        <v>24</v>
      </c>
      <c r="F29" s="12" t="s">
        <v>13</v>
      </c>
      <c r="G29" s="18">
        <v>11.7</v>
      </c>
      <c r="H29" s="5"/>
      <c r="I29" s="5"/>
      <c r="J29" s="5"/>
      <c r="K29" s="7"/>
    </row>
    <row r="30" spans="2:11" s="6" customFormat="1" ht="19.5" customHeight="1">
      <c r="B30" s="7"/>
      <c r="C30" s="7"/>
      <c r="D30" s="22">
        <v>3.03</v>
      </c>
      <c r="E30" s="5" t="s">
        <v>17</v>
      </c>
      <c r="F30" s="12" t="s">
        <v>13</v>
      </c>
      <c r="G30" s="18">
        <v>26.4</v>
      </c>
      <c r="H30" s="5"/>
      <c r="I30" s="5"/>
      <c r="J30" s="5"/>
      <c r="K30" s="7"/>
    </row>
    <row r="31" spans="2:11" s="6" customFormat="1" ht="19.5" customHeight="1">
      <c r="B31" s="7"/>
      <c r="C31" s="7"/>
      <c r="D31" s="22">
        <v>3.04</v>
      </c>
      <c r="E31" s="5" t="s">
        <v>16</v>
      </c>
      <c r="F31" s="12" t="s">
        <v>13</v>
      </c>
      <c r="G31" s="18">
        <v>43.7</v>
      </c>
      <c r="H31" s="5"/>
      <c r="I31" s="5"/>
      <c r="J31" s="5"/>
      <c r="K31" s="7"/>
    </row>
    <row r="32" spans="2:11" s="6" customFormat="1" ht="19.5" customHeight="1">
      <c r="B32" s="7"/>
      <c r="C32" s="7"/>
      <c r="D32" s="22">
        <v>3.05</v>
      </c>
      <c r="E32" s="5" t="s">
        <v>19</v>
      </c>
      <c r="F32" s="12" t="s">
        <v>10</v>
      </c>
      <c r="G32" s="18">
        <v>726</v>
      </c>
      <c r="H32" s="5"/>
      <c r="I32" s="5"/>
      <c r="J32" s="5"/>
      <c r="K32" s="7"/>
    </row>
    <row r="33" spans="2:11" s="6" customFormat="1" ht="19.5" customHeight="1">
      <c r="B33" s="7"/>
      <c r="C33" s="7"/>
      <c r="D33" s="22">
        <v>3.06</v>
      </c>
      <c r="E33" s="5" t="s">
        <v>20</v>
      </c>
      <c r="F33" s="12" t="s">
        <v>13</v>
      </c>
      <c r="G33" s="18">
        <v>80.84</v>
      </c>
      <c r="H33" s="5"/>
      <c r="I33" s="5"/>
      <c r="J33" s="5"/>
      <c r="K33" s="7"/>
    </row>
    <row r="34" spans="2:11" s="6" customFormat="1" ht="19.5" customHeight="1">
      <c r="B34" s="7"/>
      <c r="C34" s="7"/>
      <c r="D34" s="22">
        <v>3.07</v>
      </c>
      <c r="E34" s="5" t="s">
        <v>15</v>
      </c>
      <c r="F34" s="12" t="s">
        <v>10</v>
      </c>
      <c r="G34" s="18">
        <v>520</v>
      </c>
      <c r="H34" s="5"/>
      <c r="I34" s="5"/>
      <c r="J34" s="5"/>
      <c r="K34" s="7"/>
    </row>
    <row r="35" spans="2:11" s="6" customFormat="1" ht="19.5" customHeight="1">
      <c r="B35" s="7"/>
      <c r="C35" s="7"/>
      <c r="D35" s="22">
        <v>3.08</v>
      </c>
      <c r="E35" s="5" t="s">
        <v>164</v>
      </c>
      <c r="F35" s="12" t="s">
        <v>10</v>
      </c>
      <c r="G35" s="18">
        <v>480</v>
      </c>
      <c r="H35" s="5"/>
      <c r="I35" s="5"/>
      <c r="J35" s="5"/>
      <c r="K35" s="7"/>
    </row>
    <row r="36" spans="2:11" s="6" customFormat="1" ht="19.5" customHeight="1">
      <c r="B36" s="7"/>
      <c r="C36" s="7"/>
      <c r="D36" s="22">
        <v>3.09</v>
      </c>
      <c r="E36" s="5" t="s">
        <v>40</v>
      </c>
      <c r="F36" s="12" t="s">
        <v>34</v>
      </c>
      <c r="G36" s="18">
        <v>330</v>
      </c>
      <c r="H36" s="5"/>
      <c r="I36" s="5"/>
      <c r="J36" s="5"/>
      <c r="K36" s="7"/>
    </row>
    <row r="37" spans="2:11" s="6" customFormat="1" ht="19.5" customHeight="1">
      <c r="B37" s="7"/>
      <c r="C37" s="7"/>
      <c r="D37" s="22"/>
      <c r="E37" s="5"/>
      <c r="F37" s="12"/>
      <c r="G37" s="18"/>
      <c r="H37" s="5"/>
      <c r="I37" s="5"/>
      <c r="J37" s="5"/>
      <c r="K37" s="7"/>
    </row>
    <row r="38" spans="2:11" s="6" customFormat="1" ht="19.5" customHeight="1">
      <c r="B38" s="7"/>
      <c r="C38" s="7"/>
      <c r="D38" s="25"/>
      <c r="E38" s="26"/>
      <c r="F38" s="27"/>
      <c r="G38" s="28"/>
      <c r="H38" s="26"/>
      <c r="I38" s="26"/>
      <c r="J38" s="26"/>
      <c r="K38" s="7"/>
    </row>
    <row r="39" spans="2:11" ht="15" customHeight="1">
      <c r="B39" s="2"/>
      <c r="C39" s="2"/>
      <c r="D39" s="11"/>
      <c r="E39" s="4"/>
      <c r="F39" s="4"/>
      <c r="G39" s="4"/>
      <c r="H39" s="4"/>
      <c r="I39" s="2"/>
      <c r="J39" s="2"/>
      <c r="K39" s="2"/>
    </row>
    <row r="40" spans="2:11" s="6" customFormat="1" ht="19.5" customHeight="1">
      <c r="B40" s="7"/>
      <c r="C40" s="7"/>
      <c r="D40" s="22">
        <v>4</v>
      </c>
      <c r="E40" s="19" t="s">
        <v>25</v>
      </c>
      <c r="F40" s="12"/>
      <c r="G40" s="18"/>
      <c r="H40" s="5"/>
      <c r="I40" s="5"/>
      <c r="J40" s="5"/>
      <c r="K40" s="7"/>
    </row>
    <row r="41" spans="2:11" s="6" customFormat="1" ht="19.5" customHeight="1">
      <c r="B41" s="7"/>
      <c r="C41" s="7"/>
      <c r="D41" s="22">
        <v>4.01</v>
      </c>
      <c r="E41" s="5" t="s">
        <v>26</v>
      </c>
      <c r="F41" s="12" t="s">
        <v>10</v>
      </c>
      <c r="G41" s="18">
        <v>298</v>
      </c>
      <c r="H41" s="5"/>
      <c r="I41" s="5"/>
      <c r="J41" s="5"/>
      <c r="K41" s="7"/>
    </row>
    <row r="42" spans="2:11" s="6" customFormat="1" ht="19.5" customHeight="1">
      <c r="B42" s="7"/>
      <c r="C42" s="7"/>
      <c r="D42" s="22">
        <v>4.0199999999999996</v>
      </c>
      <c r="E42" s="5" t="s">
        <v>27</v>
      </c>
      <c r="F42" s="12" t="s">
        <v>10</v>
      </c>
      <c r="G42" s="18">
        <v>1099</v>
      </c>
      <c r="H42" s="5"/>
      <c r="I42" s="5"/>
      <c r="J42" s="5"/>
      <c r="K42" s="7"/>
    </row>
    <row r="43" spans="2:11" s="6" customFormat="1" ht="19.5" customHeight="1">
      <c r="B43" s="7"/>
      <c r="C43" s="7"/>
      <c r="D43" s="22">
        <v>4.03</v>
      </c>
      <c r="E43" s="5" t="s">
        <v>28</v>
      </c>
      <c r="F43" s="12" t="s">
        <v>10</v>
      </c>
      <c r="G43" s="18">
        <v>50.25</v>
      </c>
      <c r="H43" s="5"/>
      <c r="I43" s="5"/>
      <c r="J43" s="5"/>
      <c r="K43" s="7"/>
    </row>
    <row r="44" spans="2:11" s="6" customFormat="1" ht="19.5" customHeight="1">
      <c r="B44" s="7"/>
      <c r="C44" s="7"/>
      <c r="D44" s="22">
        <v>4.04</v>
      </c>
      <c r="E44" s="5" t="s">
        <v>29</v>
      </c>
      <c r="F44" s="12" t="s">
        <v>13</v>
      </c>
      <c r="G44" s="18">
        <v>4.93</v>
      </c>
      <c r="H44" s="5"/>
      <c r="I44" s="5"/>
      <c r="J44" s="5"/>
      <c r="K44" s="7"/>
    </row>
    <row r="45" spans="2:11" s="6" customFormat="1" ht="19.5" customHeight="1">
      <c r="B45" s="7"/>
      <c r="C45" s="7"/>
      <c r="D45" s="22"/>
      <c r="E45" s="5"/>
      <c r="F45" s="12"/>
      <c r="G45" s="18"/>
      <c r="H45" s="5"/>
      <c r="I45" s="5"/>
      <c r="J45" s="5"/>
      <c r="K45" s="7"/>
    </row>
    <row r="46" spans="2:11" s="6" customFormat="1" ht="19.5" customHeight="1">
      <c r="B46" s="7"/>
      <c r="C46" s="7"/>
      <c r="D46" s="25"/>
      <c r="E46" s="26"/>
      <c r="F46" s="27"/>
      <c r="G46" s="28"/>
      <c r="H46" s="26"/>
      <c r="I46" s="26"/>
      <c r="J46" s="26"/>
      <c r="K46" s="7"/>
    </row>
    <row r="47" spans="2:11" ht="15" customHeight="1">
      <c r="B47" s="2"/>
      <c r="C47" s="2"/>
      <c r="D47" s="11"/>
      <c r="E47" s="4"/>
      <c r="F47" s="4"/>
      <c r="G47" s="4"/>
      <c r="H47" s="4"/>
      <c r="I47" s="2"/>
      <c r="J47" s="2"/>
      <c r="K47" s="2"/>
    </row>
    <row r="48" spans="2:11" s="6" customFormat="1" ht="19.5" customHeight="1">
      <c r="B48" s="7"/>
      <c r="C48" s="7"/>
      <c r="D48" s="22">
        <v>5</v>
      </c>
      <c r="E48" s="19" t="s">
        <v>38</v>
      </c>
      <c r="F48" s="12"/>
      <c r="G48" s="18"/>
      <c r="H48" s="5"/>
      <c r="I48" s="5"/>
      <c r="J48" s="5"/>
      <c r="K48" s="7"/>
    </row>
    <row r="49" spans="2:11" s="6" customFormat="1" ht="19.5" customHeight="1">
      <c r="B49" s="7"/>
      <c r="C49" s="7"/>
      <c r="D49" s="22">
        <v>5.01</v>
      </c>
      <c r="E49" s="5" t="s">
        <v>139</v>
      </c>
      <c r="F49" s="12" t="s">
        <v>10</v>
      </c>
      <c r="G49" s="18">
        <v>2296.8000000000002</v>
      </c>
      <c r="H49" s="5"/>
      <c r="I49" s="5"/>
      <c r="J49" s="5"/>
      <c r="K49" s="7"/>
    </row>
    <row r="50" spans="2:11" s="6" customFormat="1" ht="19.5" customHeight="1">
      <c r="B50" s="7"/>
      <c r="C50" s="7"/>
      <c r="D50" s="22">
        <v>5.0199999999999996</v>
      </c>
      <c r="E50" s="5" t="s">
        <v>140</v>
      </c>
      <c r="F50" s="12" t="s">
        <v>10</v>
      </c>
      <c r="G50" s="18">
        <v>2296.8000000000002</v>
      </c>
      <c r="H50" s="5"/>
      <c r="I50" s="5"/>
      <c r="J50" s="5"/>
      <c r="K50" s="7"/>
    </row>
    <row r="51" spans="2:11" s="6" customFormat="1" ht="19.5" customHeight="1">
      <c r="B51" s="7"/>
      <c r="C51" s="7"/>
      <c r="D51" s="22">
        <v>5.03</v>
      </c>
      <c r="E51" s="5" t="s">
        <v>31</v>
      </c>
      <c r="F51" s="12" t="s">
        <v>34</v>
      </c>
      <c r="G51" s="18">
        <v>922</v>
      </c>
      <c r="H51" s="5"/>
      <c r="I51" s="5"/>
      <c r="J51" s="5"/>
      <c r="K51" s="7"/>
    </row>
    <row r="52" spans="2:11" s="6" customFormat="1" ht="19.5" customHeight="1">
      <c r="B52" s="7"/>
      <c r="C52" s="7"/>
      <c r="D52" s="22">
        <v>5.04</v>
      </c>
      <c r="E52" s="5" t="s">
        <v>32</v>
      </c>
      <c r="F52" s="12" t="s">
        <v>34</v>
      </c>
      <c r="G52" s="18">
        <v>377</v>
      </c>
      <c r="H52" s="5"/>
      <c r="I52" s="5"/>
      <c r="J52" s="5"/>
      <c r="K52" s="7"/>
    </row>
    <row r="53" spans="2:11" s="6" customFormat="1" ht="19.5" customHeight="1">
      <c r="B53" s="7"/>
      <c r="C53" s="7"/>
      <c r="D53" s="22">
        <v>5.05</v>
      </c>
      <c r="E53" s="5" t="s">
        <v>33</v>
      </c>
      <c r="F53" s="12" t="s">
        <v>10</v>
      </c>
      <c r="G53" s="18">
        <v>810</v>
      </c>
      <c r="H53" s="5"/>
      <c r="I53" s="5"/>
      <c r="J53" s="5"/>
      <c r="K53" s="7"/>
    </row>
    <row r="54" spans="2:11" s="6" customFormat="1" ht="19.5" customHeight="1">
      <c r="B54" s="7"/>
      <c r="C54" s="7"/>
      <c r="D54" s="22">
        <v>5.0599999999999996</v>
      </c>
      <c r="E54" s="5" t="s">
        <v>39</v>
      </c>
      <c r="F54" s="12" t="s">
        <v>10</v>
      </c>
      <c r="G54" s="18">
        <v>691</v>
      </c>
      <c r="H54" s="5"/>
      <c r="I54" s="5"/>
      <c r="J54" s="5"/>
      <c r="K54" s="7"/>
    </row>
    <row r="55" spans="2:11" s="6" customFormat="1" ht="19.5" customHeight="1">
      <c r="B55" s="7"/>
      <c r="C55" s="7"/>
      <c r="D55" s="22">
        <v>5.07</v>
      </c>
      <c r="E55" s="5" t="s">
        <v>135</v>
      </c>
      <c r="F55" s="12" t="s">
        <v>136</v>
      </c>
      <c r="G55" s="18">
        <v>806</v>
      </c>
      <c r="H55" s="5"/>
      <c r="I55" s="5"/>
      <c r="J55" s="5"/>
      <c r="K55" s="7"/>
    </row>
    <row r="56" spans="2:11" s="6" customFormat="1" ht="19.5" customHeight="1">
      <c r="B56" s="7"/>
      <c r="C56" s="7"/>
      <c r="D56" s="22">
        <v>5.08</v>
      </c>
      <c r="E56" s="5" t="s">
        <v>92</v>
      </c>
      <c r="F56" s="12" t="s">
        <v>10</v>
      </c>
      <c r="G56" s="18">
        <v>794.65</v>
      </c>
      <c r="H56" s="5"/>
      <c r="I56" s="5"/>
      <c r="J56" s="5"/>
      <c r="K56" s="7"/>
    </row>
    <row r="57" spans="2:11" s="6" customFormat="1" ht="19.5" customHeight="1">
      <c r="B57" s="7"/>
      <c r="C57" s="7"/>
      <c r="D57" s="22"/>
      <c r="E57" s="5"/>
      <c r="F57" s="12"/>
      <c r="G57" s="18"/>
      <c r="H57" s="5"/>
      <c r="I57" s="5"/>
      <c r="J57" s="5"/>
      <c r="K57" s="7"/>
    </row>
    <row r="58" spans="2:11" s="6" customFormat="1" ht="19.5" customHeight="1">
      <c r="B58" s="7"/>
      <c r="C58" s="7"/>
      <c r="D58" s="25"/>
      <c r="E58" s="26"/>
      <c r="F58" s="27"/>
      <c r="G58" s="28"/>
      <c r="H58" s="26"/>
      <c r="I58" s="26"/>
      <c r="J58" s="26"/>
      <c r="K58" s="7"/>
    </row>
    <row r="59" spans="2:11" s="6" customFormat="1" ht="19.5" customHeight="1">
      <c r="B59" s="7"/>
      <c r="C59" s="7"/>
      <c r="D59" s="25"/>
      <c r="E59" s="26"/>
      <c r="F59" s="27"/>
      <c r="G59" s="28"/>
      <c r="H59" s="26"/>
      <c r="I59" s="26"/>
      <c r="J59" s="26"/>
      <c r="K59" s="7"/>
    </row>
    <row r="60" spans="2:11" ht="15" customHeight="1">
      <c r="B60" s="2"/>
      <c r="C60" s="2"/>
      <c r="D60" s="11"/>
      <c r="E60" s="4"/>
      <c r="F60" s="4"/>
      <c r="G60" s="4"/>
      <c r="H60" s="4"/>
      <c r="I60" s="2"/>
      <c r="J60" s="2"/>
      <c r="K60" s="2"/>
    </row>
    <row r="61" spans="2:11" s="6" customFormat="1" ht="19.5" customHeight="1">
      <c r="B61" s="7"/>
      <c r="C61" s="7"/>
      <c r="D61" s="22">
        <v>6</v>
      </c>
      <c r="E61" s="19" t="s">
        <v>35</v>
      </c>
      <c r="F61" s="12"/>
      <c r="G61" s="18"/>
      <c r="H61" s="5"/>
      <c r="I61" s="5"/>
      <c r="J61" s="5"/>
      <c r="K61" s="7"/>
    </row>
    <row r="62" spans="2:11" s="6" customFormat="1" ht="19.5" customHeight="1">
      <c r="B62" s="7"/>
      <c r="C62" s="7"/>
      <c r="D62" s="22">
        <v>6.01</v>
      </c>
      <c r="E62" s="5" t="s">
        <v>36</v>
      </c>
      <c r="F62" s="12" t="s">
        <v>10</v>
      </c>
      <c r="G62" s="18">
        <f>G50*2+(G52)*1.2</f>
        <v>5046</v>
      </c>
      <c r="H62" s="5"/>
      <c r="I62" s="5"/>
      <c r="J62" s="5"/>
      <c r="K62" s="7"/>
    </row>
    <row r="63" spans="2:11" s="6" customFormat="1" ht="19.5" customHeight="1">
      <c r="B63" s="7"/>
      <c r="C63" s="7"/>
      <c r="D63" s="22">
        <v>6.02</v>
      </c>
      <c r="E63" s="5" t="s">
        <v>37</v>
      </c>
      <c r="F63" s="12" t="s">
        <v>10</v>
      </c>
      <c r="G63" s="18">
        <f>G55*1.2</f>
        <v>967.19999999999993</v>
      </c>
      <c r="H63" s="5"/>
      <c r="I63" s="5"/>
      <c r="J63" s="5"/>
      <c r="K63" s="7"/>
    </row>
    <row r="64" spans="2:11" s="6" customFormat="1" ht="19.5" customHeight="1">
      <c r="B64" s="7"/>
      <c r="C64" s="7"/>
      <c r="D64" s="22"/>
      <c r="E64" s="5"/>
      <c r="F64" s="12"/>
      <c r="G64" s="18"/>
      <c r="H64" s="5"/>
      <c r="I64" s="5"/>
      <c r="J64" s="5"/>
      <c r="K64" s="7"/>
    </row>
    <row r="65" spans="2:11" s="6" customFormat="1" ht="19.5" customHeight="1">
      <c r="B65" s="7"/>
      <c r="C65" s="7"/>
      <c r="D65" s="25"/>
      <c r="E65" s="26"/>
      <c r="F65" s="27"/>
      <c r="G65" s="28"/>
      <c r="H65" s="26"/>
      <c r="I65" s="26"/>
      <c r="J65" s="26"/>
      <c r="K65" s="7"/>
    </row>
    <row r="66" spans="2:11" ht="15" customHeight="1">
      <c r="B66" s="2"/>
      <c r="C66" s="2"/>
      <c r="D66" s="11"/>
      <c r="E66" s="4"/>
      <c r="F66" s="4"/>
      <c r="G66" s="4"/>
      <c r="H66" s="4"/>
      <c r="I66" s="2"/>
      <c r="J66" s="2"/>
      <c r="K66" s="2"/>
    </row>
    <row r="67" spans="2:11" s="6" customFormat="1" ht="19.5" customHeight="1">
      <c r="B67" s="7"/>
      <c r="C67" s="7"/>
      <c r="D67" s="22">
        <v>7</v>
      </c>
      <c r="E67" s="19" t="s">
        <v>41</v>
      </c>
      <c r="F67" s="12"/>
      <c r="G67" s="18"/>
      <c r="H67" s="5"/>
      <c r="I67" s="5"/>
      <c r="J67" s="5"/>
      <c r="K67" s="7"/>
    </row>
    <row r="68" spans="2:11" s="6" customFormat="1" ht="19.5" customHeight="1">
      <c r="B68" s="7"/>
      <c r="C68" s="7"/>
      <c r="D68" s="22">
        <v>7.01</v>
      </c>
      <c r="E68" s="5" t="s">
        <v>42</v>
      </c>
      <c r="F68" s="12" t="s">
        <v>3</v>
      </c>
      <c r="G68" s="18">
        <v>16</v>
      </c>
      <c r="H68" s="5"/>
      <c r="I68" s="5"/>
      <c r="J68" s="5"/>
      <c r="K68" s="7"/>
    </row>
    <row r="69" spans="2:11" s="6" customFormat="1" ht="19.5" customHeight="1">
      <c r="B69" s="7"/>
      <c r="C69" s="7"/>
      <c r="D69" s="22">
        <v>7.02</v>
      </c>
      <c r="E69" s="5" t="s">
        <v>43</v>
      </c>
      <c r="F69" s="12" t="s">
        <v>3</v>
      </c>
      <c r="G69" s="18">
        <v>45</v>
      </c>
      <c r="H69" s="5"/>
      <c r="I69" s="5"/>
      <c r="J69" s="5"/>
      <c r="K69" s="7"/>
    </row>
    <row r="70" spans="2:11" s="6" customFormat="1" ht="19.5" customHeight="1">
      <c r="B70" s="7"/>
      <c r="C70" s="7"/>
      <c r="D70" s="22">
        <v>7.03</v>
      </c>
      <c r="E70" s="5" t="s">
        <v>46</v>
      </c>
      <c r="F70" s="12" t="s">
        <v>3</v>
      </c>
      <c r="G70" s="18">
        <v>98</v>
      </c>
      <c r="H70" s="5"/>
      <c r="I70" s="5"/>
      <c r="J70" s="5"/>
      <c r="K70" s="7"/>
    </row>
    <row r="71" spans="2:11" s="6" customFormat="1" ht="19.5" customHeight="1">
      <c r="B71" s="7"/>
      <c r="C71" s="7"/>
      <c r="D71" s="22">
        <v>7.04</v>
      </c>
      <c r="E71" s="5" t="s">
        <v>44</v>
      </c>
      <c r="F71" s="12" t="s">
        <v>3</v>
      </c>
      <c r="G71" s="18">
        <v>22</v>
      </c>
      <c r="H71" s="5"/>
      <c r="I71" s="5"/>
      <c r="J71" s="5"/>
      <c r="K71" s="7"/>
    </row>
    <row r="72" spans="2:11" s="6" customFormat="1" ht="19.5" customHeight="1">
      <c r="B72" s="7"/>
      <c r="C72" s="7"/>
      <c r="D72" s="22">
        <v>7.05</v>
      </c>
      <c r="E72" s="5" t="s">
        <v>45</v>
      </c>
      <c r="F72" s="12" t="s">
        <v>3</v>
      </c>
      <c r="G72" s="18">
        <v>34</v>
      </c>
      <c r="H72" s="5"/>
      <c r="I72" s="5"/>
      <c r="J72" s="5"/>
      <c r="K72" s="7"/>
    </row>
    <row r="73" spans="2:11" s="6" customFormat="1" ht="19.5" customHeight="1">
      <c r="B73" s="7"/>
      <c r="C73" s="7"/>
      <c r="D73" s="22">
        <v>7.06</v>
      </c>
      <c r="E73" s="5" t="s">
        <v>47</v>
      </c>
      <c r="F73" s="12" t="s">
        <v>3</v>
      </c>
      <c r="G73" s="18">
        <v>17</v>
      </c>
      <c r="H73" s="5"/>
      <c r="I73" s="5"/>
      <c r="J73" s="5"/>
      <c r="K73" s="7"/>
    </row>
    <row r="74" spans="2:11" s="6" customFormat="1" ht="19.5" customHeight="1">
      <c r="B74" s="7"/>
      <c r="C74" s="7"/>
      <c r="D74" s="22">
        <v>7.07</v>
      </c>
      <c r="E74" s="5" t="s">
        <v>48</v>
      </c>
      <c r="F74" s="12" t="s">
        <v>3</v>
      </c>
      <c r="G74" s="18">
        <v>19</v>
      </c>
      <c r="H74" s="5"/>
      <c r="I74" s="5"/>
      <c r="J74" s="5"/>
      <c r="K74" s="7"/>
    </row>
    <row r="75" spans="2:11" s="6" customFormat="1" ht="19.5" customHeight="1">
      <c r="B75" s="7"/>
      <c r="C75" s="7"/>
      <c r="D75" s="22"/>
      <c r="E75" s="5"/>
      <c r="F75" s="12"/>
      <c r="G75" s="18"/>
      <c r="H75" s="5"/>
      <c r="I75" s="5"/>
      <c r="J75" s="5"/>
      <c r="K75" s="7"/>
    </row>
    <row r="76" spans="2:11" s="6" customFormat="1" ht="19.5" customHeight="1">
      <c r="B76" s="7"/>
      <c r="C76" s="7"/>
      <c r="D76" s="25"/>
      <c r="E76" s="26"/>
      <c r="F76" s="27"/>
      <c r="G76" s="28"/>
      <c r="H76" s="26"/>
      <c r="I76" s="26"/>
      <c r="J76" s="26"/>
      <c r="K76" s="7"/>
    </row>
    <row r="77" spans="2:11" ht="15" customHeight="1">
      <c r="B77" s="2"/>
      <c r="C77" s="2"/>
      <c r="D77" s="11"/>
      <c r="E77" s="4"/>
      <c r="F77" s="4"/>
      <c r="G77" s="4"/>
      <c r="H77" s="4"/>
      <c r="I77" s="2"/>
      <c r="J77" s="2"/>
      <c r="K77" s="2"/>
    </row>
    <row r="78" spans="2:11" s="6" customFormat="1" ht="19.5" customHeight="1">
      <c r="B78" s="7"/>
      <c r="C78" s="7"/>
      <c r="D78" s="22">
        <v>8</v>
      </c>
      <c r="E78" s="19" t="s">
        <v>49</v>
      </c>
      <c r="F78" s="12"/>
      <c r="G78" s="18"/>
      <c r="H78" s="5"/>
      <c r="I78" s="5"/>
      <c r="J78" s="5"/>
      <c r="K78" s="7"/>
    </row>
    <row r="79" spans="2:11" s="6" customFormat="1" ht="19.5" customHeight="1">
      <c r="B79" s="7"/>
      <c r="C79" s="7"/>
      <c r="D79" s="22">
        <v>8.01</v>
      </c>
      <c r="E79" s="5" t="s">
        <v>52</v>
      </c>
      <c r="F79" s="12" t="s">
        <v>3</v>
      </c>
      <c r="G79" s="18">
        <v>5</v>
      </c>
      <c r="H79" s="5"/>
      <c r="I79" s="5"/>
      <c r="J79" s="5"/>
      <c r="K79" s="7"/>
    </row>
    <row r="80" spans="2:11" s="6" customFormat="1" ht="19.5" customHeight="1">
      <c r="B80" s="7"/>
      <c r="C80" s="7"/>
      <c r="D80" s="22">
        <v>8.02</v>
      </c>
      <c r="E80" s="5" t="s">
        <v>50</v>
      </c>
      <c r="F80" s="12" t="s">
        <v>3</v>
      </c>
      <c r="G80" s="18">
        <v>4</v>
      </c>
      <c r="H80" s="5"/>
      <c r="I80" s="5"/>
      <c r="J80" s="5"/>
      <c r="K80" s="7"/>
    </row>
    <row r="81" spans="2:11" s="6" customFormat="1" ht="19.5" customHeight="1">
      <c r="B81" s="7"/>
      <c r="C81" s="7"/>
      <c r="D81" s="22">
        <v>8.0299999999999994</v>
      </c>
      <c r="E81" s="5" t="s">
        <v>53</v>
      </c>
      <c r="F81" s="12" t="s">
        <v>10</v>
      </c>
      <c r="G81" s="18">
        <v>3</v>
      </c>
      <c r="H81" s="5"/>
      <c r="I81" s="5"/>
      <c r="J81" s="5"/>
      <c r="K81" s="7"/>
    </row>
    <row r="82" spans="2:11" s="6" customFormat="1" ht="19.5" customHeight="1">
      <c r="B82" s="7"/>
      <c r="C82" s="7"/>
      <c r="D82" s="22">
        <v>8.0399999999999991</v>
      </c>
      <c r="E82" s="5" t="s">
        <v>54</v>
      </c>
      <c r="F82" s="12" t="s">
        <v>3</v>
      </c>
      <c r="G82" s="18">
        <v>2</v>
      </c>
      <c r="H82" s="5"/>
      <c r="I82" s="5"/>
      <c r="J82" s="5"/>
      <c r="K82" s="7"/>
    </row>
    <row r="83" spans="2:11" s="6" customFormat="1" ht="19.5" customHeight="1">
      <c r="B83" s="7"/>
      <c r="C83" s="7"/>
      <c r="D83" s="22">
        <v>8.0500000000000007</v>
      </c>
      <c r="E83" s="5" t="s">
        <v>55</v>
      </c>
      <c r="F83" s="12" t="s">
        <v>3</v>
      </c>
      <c r="G83" s="18">
        <v>2</v>
      </c>
      <c r="H83" s="5"/>
      <c r="I83" s="5"/>
      <c r="J83" s="5"/>
      <c r="K83" s="7"/>
    </row>
    <row r="84" spans="2:11" s="6" customFormat="1" ht="19.5" customHeight="1">
      <c r="B84" s="7"/>
      <c r="C84" s="7"/>
      <c r="D84" s="22">
        <v>8.06</v>
      </c>
      <c r="E84" s="5" t="s">
        <v>56</v>
      </c>
      <c r="F84" s="12" t="s">
        <v>72</v>
      </c>
      <c r="G84" s="18">
        <v>29.86</v>
      </c>
      <c r="H84" s="5"/>
      <c r="I84" s="5"/>
      <c r="J84" s="5"/>
      <c r="K84" s="7"/>
    </row>
    <row r="85" spans="2:11" s="6" customFormat="1" ht="19.5" customHeight="1">
      <c r="B85" s="7"/>
      <c r="C85" s="7"/>
      <c r="D85" s="22">
        <v>8.07</v>
      </c>
      <c r="E85" s="5" t="s">
        <v>58</v>
      </c>
      <c r="F85" s="12" t="s">
        <v>3</v>
      </c>
      <c r="G85" s="18">
        <v>4</v>
      </c>
      <c r="H85" s="5"/>
      <c r="I85" s="5"/>
      <c r="J85" s="5"/>
      <c r="K85" s="7"/>
    </row>
    <row r="86" spans="2:11" s="6" customFormat="1" ht="19.5" customHeight="1">
      <c r="B86" s="7"/>
      <c r="C86" s="7"/>
      <c r="D86" s="22">
        <v>8.08</v>
      </c>
      <c r="E86" s="5" t="s">
        <v>57</v>
      </c>
      <c r="F86" s="12" t="s">
        <v>3</v>
      </c>
      <c r="G86" s="18">
        <v>2</v>
      </c>
      <c r="H86" s="5"/>
      <c r="I86" s="5"/>
      <c r="J86" s="5"/>
      <c r="K86" s="7"/>
    </row>
    <row r="87" spans="2:11" s="6" customFormat="1" ht="19.5" customHeight="1">
      <c r="B87" s="7"/>
      <c r="C87" s="7"/>
      <c r="D87" s="22">
        <v>8.09</v>
      </c>
      <c r="E87" s="5" t="s">
        <v>59</v>
      </c>
      <c r="F87" s="12" t="s">
        <v>3</v>
      </c>
      <c r="G87" s="18">
        <v>18</v>
      </c>
      <c r="H87" s="5"/>
      <c r="I87" s="5"/>
      <c r="J87" s="5"/>
      <c r="K87" s="7"/>
    </row>
    <row r="88" spans="2:11" s="6" customFormat="1" ht="19.5" customHeight="1">
      <c r="B88" s="7"/>
      <c r="C88" s="7"/>
      <c r="D88" s="114">
        <v>8.1</v>
      </c>
      <c r="E88" s="5" t="s">
        <v>51</v>
      </c>
      <c r="F88" s="12" t="s">
        <v>3</v>
      </c>
      <c r="G88" s="18">
        <v>8</v>
      </c>
      <c r="H88" s="5"/>
      <c r="I88" s="5"/>
      <c r="J88" s="5"/>
      <c r="K88" s="7"/>
    </row>
    <row r="89" spans="2:11" s="6" customFormat="1" ht="19.5" customHeight="1">
      <c r="B89" s="7"/>
      <c r="C89" s="7"/>
      <c r="D89" s="22">
        <v>8.11</v>
      </c>
      <c r="E89" s="5" t="s">
        <v>60</v>
      </c>
      <c r="F89" s="12" t="s">
        <v>3</v>
      </c>
      <c r="G89" s="18">
        <v>1</v>
      </c>
      <c r="H89" s="5"/>
      <c r="I89" s="5"/>
      <c r="J89" s="5"/>
      <c r="K89" s="7"/>
    </row>
    <row r="90" spans="2:11" s="6" customFormat="1" ht="19.5" customHeight="1">
      <c r="B90" s="7"/>
      <c r="C90" s="7"/>
      <c r="D90" s="22">
        <v>8.1199999999999992</v>
      </c>
      <c r="E90" s="5" t="s">
        <v>61</v>
      </c>
      <c r="F90" s="12" t="s">
        <v>3</v>
      </c>
      <c r="G90" s="18">
        <v>100</v>
      </c>
      <c r="H90" s="5"/>
      <c r="I90" s="5"/>
      <c r="J90" s="5"/>
      <c r="K90" s="7"/>
    </row>
    <row r="91" spans="2:11" s="6" customFormat="1" ht="19.5" customHeight="1">
      <c r="B91" s="7"/>
      <c r="C91" s="7"/>
      <c r="D91" s="22">
        <v>8.1300000000000008</v>
      </c>
      <c r="E91" s="5" t="s">
        <v>62</v>
      </c>
      <c r="F91" s="12" t="s">
        <v>3</v>
      </c>
      <c r="G91" s="18">
        <v>100</v>
      </c>
      <c r="H91" s="5"/>
      <c r="I91" s="5"/>
      <c r="J91" s="5"/>
      <c r="K91" s="7"/>
    </row>
    <row r="92" spans="2:11" s="6" customFormat="1" ht="19.5" customHeight="1">
      <c r="B92" s="7"/>
      <c r="C92" s="7"/>
      <c r="D92" s="22"/>
      <c r="E92" s="5"/>
      <c r="F92" s="12"/>
      <c r="G92" s="18"/>
      <c r="H92" s="5"/>
      <c r="I92" s="5"/>
      <c r="J92" s="5"/>
      <c r="K92" s="7"/>
    </row>
    <row r="93" spans="2:11" s="6" customFormat="1" ht="19.5" customHeight="1">
      <c r="B93" s="7"/>
      <c r="C93" s="7"/>
      <c r="D93" s="25"/>
      <c r="E93" s="26"/>
      <c r="F93" s="27"/>
      <c r="G93" s="28"/>
      <c r="H93" s="26"/>
      <c r="I93" s="26"/>
      <c r="J93" s="26"/>
      <c r="K93" s="7"/>
    </row>
    <row r="94" spans="2:11" ht="15" customHeight="1">
      <c r="B94" s="2"/>
      <c r="C94" s="2"/>
      <c r="D94" s="11"/>
      <c r="E94" s="4"/>
      <c r="F94" s="4"/>
      <c r="G94" s="4"/>
      <c r="H94" s="4"/>
      <c r="I94" s="2"/>
      <c r="J94" s="2"/>
      <c r="K94" s="2"/>
    </row>
    <row r="95" spans="2:11" s="6" customFormat="1" ht="19.5" customHeight="1">
      <c r="B95" s="7"/>
      <c r="C95" s="7"/>
      <c r="D95" s="22">
        <v>9</v>
      </c>
      <c r="E95" s="19" t="s">
        <v>63</v>
      </c>
      <c r="F95" s="12"/>
      <c r="G95" s="18"/>
      <c r="H95" s="5"/>
      <c r="I95" s="5"/>
      <c r="J95" s="5"/>
      <c r="K95" s="7"/>
    </row>
    <row r="96" spans="2:11" s="6" customFormat="1" ht="19.5" customHeight="1">
      <c r="B96" s="7"/>
      <c r="C96" s="7"/>
      <c r="D96" s="22">
        <v>9.01</v>
      </c>
      <c r="E96" s="5" t="s">
        <v>68</v>
      </c>
      <c r="F96" s="12" t="s">
        <v>13</v>
      </c>
      <c r="G96" s="18">
        <v>4.5</v>
      </c>
      <c r="H96" s="5"/>
      <c r="I96" s="5"/>
      <c r="J96" s="5"/>
      <c r="K96" s="7"/>
    </row>
    <row r="97" spans="2:11" s="6" customFormat="1" ht="19.5" customHeight="1">
      <c r="B97" s="7"/>
      <c r="C97" s="7"/>
      <c r="D97" s="22">
        <v>9.02</v>
      </c>
      <c r="E97" s="5" t="s">
        <v>70</v>
      </c>
      <c r="F97" s="12" t="s">
        <v>34</v>
      </c>
      <c r="G97" s="18">
        <f>5.25*19*10.86</f>
        <v>1083.2849999999999</v>
      </c>
      <c r="H97" s="5"/>
      <c r="I97" s="5"/>
      <c r="J97" s="5"/>
      <c r="K97" s="7"/>
    </row>
    <row r="98" spans="2:11" s="6" customFormat="1" ht="19.5" customHeight="1">
      <c r="B98" s="7"/>
      <c r="C98" s="7"/>
      <c r="D98" s="22">
        <v>9.0299999999999994</v>
      </c>
      <c r="E98" s="5" t="s">
        <v>69</v>
      </c>
      <c r="F98" s="12" t="s">
        <v>72</v>
      </c>
      <c r="G98" s="18">
        <f>14*16</f>
        <v>224</v>
      </c>
      <c r="H98" s="5"/>
      <c r="I98" s="5"/>
      <c r="J98" s="5"/>
      <c r="K98" s="7"/>
    </row>
    <row r="99" spans="2:11" s="6" customFormat="1" ht="19.5" customHeight="1">
      <c r="B99" s="7"/>
      <c r="C99" s="7"/>
      <c r="D99" s="22">
        <v>9.0399999999999991</v>
      </c>
      <c r="E99" s="5" t="s">
        <v>71</v>
      </c>
      <c r="F99" s="12" t="s">
        <v>10</v>
      </c>
      <c r="G99" s="18">
        <f>1.2*16</f>
        <v>19.2</v>
      </c>
      <c r="H99" s="5"/>
      <c r="I99" s="5"/>
      <c r="J99" s="5"/>
      <c r="K99" s="7"/>
    </row>
    <row r="100" spans="2:11" s="6" customFormat="1" ht="19.5" customHeight="1">
      <c r="B100" s="7"/>
      <c r="C100" s="7"/>
      <c r="D100" s="22">
        <v>9.0500000000000007</v>
      </c>
      <c r="E100" s="5" t="s">
        <v>91</v>
      </c>
      <c r="F100" s="12" t="s">
        <v>3</v>
      </c>
      <c r="G100" s="18">
        <v>2</v>
      </c>
      <c r="H100" s="5"/>
      <c r="I100" s="5"/>
      <c r="J100" s="5"/>
      <c r="K100" s="7"/>
    </row>
    <row r="101" spans="2:11" s="6" customFormat="1" ht="19.5" customHeight="1">
      <c r="B101" s="7"/>
      <c r="C101" s="7"/>
      <c r="D101" s="22">
        <v>9.06</v>
      </c>
      <c r="E101" s="5" t="s">
        <v>186</v>
      </c>
      <c r="F101" s="12" t="s">
        <v>3</v>
      </c>
      <c r="G101" s="18">
        <v>21</v>
      </c>
      <c r="H101" s="5"/>
      <c r="I101" s="5"/>
      <c r="J101" s="5"/>
      <c r="K101" s="7"/>
    </row>
    <row r="102" spans="2:11" s="6" customFormat="1" ht="19.5" customHeight="1">
      <c r="B102" s="7"/>
      <c r="C102" s="7"/>
      <c r="D102" s="22"/>
      <c r="E102" s="5"/>
      <c r="F102" s="12"/>
      <c r="G102" s="18"/>
      <c r="H102" s="5"/>
      <c r="I102" s="5"/>
      <c r="J102" s="5"/>
      <c r="K102" s="7"/>
    </row>
    <row r="103" spans="2:11" s="6" customFormat="1" ht="19.5" customHeight="1">
      <c r="B103" s="7"/>
      <c r="C103" s="7"/>
      <c r="D103" s="25"/>
      <c r="E103" s="26"/>
      <c r="F103" s="27"/>
      <c r="G103" s="28"/>
      <c r="H103" s="26"/>
      <c r="I103" s="26"/>
      <c r="J103" s="26"/>
      <c r="K103" s="7"/>
    </row>
    <row r="104" spans="2:11" ht="15" customHeight="1">
      <c r="B104" s="2"/>
      <c r="C104" s="2"/>
      <c r="D104" s="11"/>
      <c r="E104" s="4"/>
      <c r="F104" s="4"/>
      <c r="G104" s="4"/>
      <c r="H104" s="4"/>
      <c r="I104" s="2"/>
      <c r="J104" s="2"/>
      <c r="K104" s="2"/>
    </row>
    <row r="105" spans="2:11" s="6" customFormat="1" ht="19.5" customHeight="1">
      <c r="B105" s="7"/>
      <c r="C105" s="7"/>
      <c r="D105" s="22">
        <v>10</v>
      </c>
      <c r="E105" s="19" t="s">
        <v>141</v>
      </c>
      <c r="F105" s="12"/>
      <c r="G105" s="18"/>
      <c r="H105" s="5"/>
      <c r="I105" s="5"/>
      <c r="J105" s="5"/>
      <c r="K105" s="7"/>
    </row>
    <row r="106" spans="2:11" s="6" customFormat="1" ht="19.5" customHeight="1">
      <c r="B106" s="7"/>
      <c r="C106" s="7"/>
      <c r="D106" s="22">
        <v>10.01</v>
      </c>
      <c r="E106" s="5" t="s">
        <v>75</v>
      </c>
      <c r="F106" s="12" t="s">
        <v>10</v>
      </c>
      <c r="G106" s="18">
        <f>14+6.6+3.4+6.72+15.12+22.5</f>
        <v>68.34</v>
      </c>
      <c r="H106" s="5"/>
      <c r="I106" s="5"/>
      <c r="J106" s="5"/>
      <c r="K106" s="7"/>
    </row>
    <row r="107" spans="2:11" s="6" customFormat="1" ht="19.5" customHeight="1">
      <c r="B107" s="7"/>
      <c r="C107" s="7"/>
      <c r="D107" s="22">
        <v>10.02</v>
      </c>
      <c r="E107" s="5" t="s">
        <v>78</v>
      </c>
      <c r="F107" s="12" t="s">
        <v>13</v>
      </c>
      <c r="G107" s="18">
        <f>46.5*0.45*0.8</f>
        <v>16.740000000000002</v>
      </c>
      <c r="H107" s="5"/>
      <c r="I107" s="5"/>
      <c r="J107" s="5"/>
      <c r="K107" s="7"/>
    </row>
    <row r="108" spans="2:11" s="6" customFormat="1" ht="19.5" customHeight="1">
      <c r="B108" s="7"/>
      <c r="C108" s="7"/>
      <c r="D108" s="22">
        <v>10.029999999999999</v>
      </c>
      <c r="E108" s="5" t="s">
        <v>81</v>
      </c>
      <c r="F108" s="12" t="s">
        <v>13</v>
      </c>
      <c r="G108" s="18">
        <f>46.5*0.45*0.25</f>
        <v>5.2312500000000002</v>
      </c>
      <c r="H108" s="5"/>
      <c r="I108" s="5"/>
      <c r="J108" s="5"/>
      <c r="K108" s="7"/>
    </row>
    <row r="109" spans="2:11" s="6" customFormat="1" ht="19.5" customHeight="1">
      <c r="B109" s="7"/>
      <c r="C109" s="7"/>
      <c r="D109" s="22">
        <v>10.039999999999999</v>
      </c>
      <c r="E109" s="5" t="s">
        <v>77</v>
      </c>
      <c r="F109" s="12" t="s">
        <v>13</v>
      </c>
      <c r="G109" s="18">
        <f>17*1*1*0.85</f>
        <v>14.45</v>
      </c>
      <c r="H109" s="5"/>
      <c r="I109" s="5"/>
      <c r="J109" s="5"/>
      <c r="K109" s="7"/>
    </row>
    <row r="110" spans="2:11" s="6" customFormat="1" ht="19.5" customHeight="1">
      <c r="B110" s="7"/>
      <c r="C110" s="7"/>
      <c r="D110" s="22">
        <v>10.050000000000001</v>
      </c>
      <c r="E110" s="5" t="s">
        <v>80</v>
      </c>
      <c r="F110" s="12" t="s">
        <v>13</v>
      </c>
      <c r="G110" s="18">
        <f>17*1*1*0.3</f>
        <v>5.0999999999999996</v>
      </c>
      <c r="H110" s="5"/>
      <c r="I110" s="5"/>
      <c r="J110" s="5"/>
      <c r="K110" s="7"/>
    </row>
    <row r="111" spans="2:11" s="6" customFormat="1" ht="19.5" customHeight="1">
      <c r="B111" s="7"/>
      <c r="C111" s="7"/>
      <c r="D111" s="22">
        <v>10.06</v>
      </c>
      <c r="E111" s="5" t="s">
        <v>79</v>
      </c>
      <c r="F111" s="12" t="s">
        <v>13</v>
      </c>
      <c r="G111" s="18">
        <f>17*0.4*0.2*3</f>
        <v>4.080000000000001</v>
      </c>
      <c r="H111" s="5"/>
      <c r="I111" s="5"/>
      <c r="J111" s="5"/>
      <c r="K111" s="7"/>
    </row>
    <row r="112" spans="2:11" s="6" customFormat="1" ht="19.5" customHeight="1">
      <c r="B112" s="7"/>
      <c r="C112" s="7"/>
      <c r="D112" s="22">
        <v>10.07</v>
      </c>
      <c r="E112" s="5" t="s">
        <v>8</v>
      </c>
      <c r="F112" s="12" t="s">
        <v>3</v>
      </c>
      <c r="G112" s="18">
        <v>2</v>
      </c>
      <c r="H112" s="5"/>
      <c r="I112" s="5"/>
      <c r="J112" s="5"/>
      <c r="K112" s="7"/>
    </row>
    <row r="113" spans="2:11" s="6" customFormat="1" ht="19.5" customHeight="1">
      <c r="B113" s="7"/>
      <c r="C113" s="7"/>
      <c r="D113" s="22">
        <v>10.08</v>
      </c>
      <c r="E113" s="5" t="s">
        <v>76</v>
      </c>
      <c r="F113" s="12" t="s">
        <v>13</v>
      </c>
      <c r="G113" s="18">
        <f>46.5*0.2*0.3</f>
        <v>2.79</v>
      </c>
      <c r="H113" s="5"/>
      <c r="I113" s="5"/>
      <c r="J113" s="5"/>
      <c r="K113" s="7"/>
    </row>
    <row r="114" spans="2:11" s="6" customFormat="1" ht="19.5" customHeight="1">
      <c r="B114" s="7"/>
      <c r="C114" s="7"/>
      <c r="D114" s="22">
        <v>10.09</v>
      </c>
      <c r="E114" s="5" t="s">
        <v>26</v>
      </c>
      <c r="F114" s="12" t="s">
        <v>10</v>
      </c>
      <c r="G114" s="18">
        <f>46.5*0.6</f>
        <v>27.9</v>
      </c>
      <c r="H114" s="5"/>
      <c r="I114" s="5"/>
      <c r="J114" s="5"/>
      <c r="K114" s="7"/>
    </row>
    <row r="115" spans="2:11" s="6" customFormat="1" ht="19.5" customHeight="1">
      <c r="B115" s="7"/>
      <c r="C115" s="7"/>
      <c r="D115" s="18">
        <v>10.1</v>
      </c>
      <c r="E115" s="5" t="s">
        <v>27</v>
      </c>
      <c r="F115" s="12" t="s">
        <v>10</v>
      </c>
      <c r="G115" s="18">
        <f>46.5*1</f>
        <v>46.5</v>
      </c>
      <c r="H115" s="5"/>
      <c r="I115" s="5"/>
      <c r="J115" s="5"/>
      <c r="K115" s="7"/>
    </row>
    <row r="116" spans="2:11" s="6" customFormat="1" ht="19.5" customHeight="1">
      <c r="B116" s="7"/>
      <c r="C116" s="7"/>
      <c r="D116" s="22">
        <v>10.11</v>
      </c>
      <c r="E116" s="5" t="s">
        <v>30</v>
      </c>
      <c r="F116" s="12" t="s">
        <v>10</v>
      </c>
      <c r="G116" s="18">
        <f>46.5*1*2</f>
        <v>93</v>
      </c>
      <c r="H116" s="5"/>
      <c r="I116" s="5"/>
      <c r="J116" s="5"/>
      <c r="K116" s="7"/>
    </row>
    <row r="117" spans="2:11" s="6" customFormat="1" ht="19.5" customHeight="1">
      <c r="B117" s="7"/>
      <c r="C117" s="7"/>
      <c r="D117" s="22">
        <v>10.119999999999999</v>
      </c>
      <c r="E117" s="5" t="s">
        <v>140</v>
      </c>
      <c r="F117" s="12" t="s">
        <v>10</v>
      </c>
      <c r="G117" s="18">
        <f>46.5*1*2</f>
        <v>93</v>
      </c>
      <c r="H117" s="5"/>
      <c r="I117" s="5"/>
      <c r="J117" s="5"/>
      <c r="K117" s="7"/>
    </row>
    <row r="118" spans="2:11" s="6" customFormat="1" ht="19.5" customHeight="1">
      <c r="B118" s="7"/>
      <c r="C118" s="7"/>
      <c r="D118" s="22">
        <v>10.130000000000001</v>
      </c>
      <c r="E118" s="5" t="s">
        <v>31</v>
      </c>
      <c r="F118" s="12" t="s">
        <v>34</v>
      </c>
      <c r="G118" s="18">
        <f>46*4+58</f>
        <v>242</v>
      </c>
      <c r="H118" s="5"/>
      <c r="I118" s="5"/>
      <c r="J118" s="5"/>
      <c r="K118" s="7"/>
    </row>
    <row r="119" spans="2:11" s="6" customFormat="1" ht="19.5" customHeight="1">
      <c r="B119" s="7"/>
      <c r="C119" s="7"/>
      <c r="D119" s="22">
        <v>10.14</v>
      </c>
      <c r="E119" s="5" t="s">
        <v>32</v>
      </c>
      <c r="F119" s="12" t="s">
        <v>34</v>
      </c>
      <c r="G119" s="18">
        <f>46.5*3</f>
        <v>139.5</v>
      </c>
      <c r="H119" s="5"/>
      <c r="I119" s="5"/>
      <c r="J119" s="5"/>
      <c r="K119" s="7"/>
    </row>
    <row r="120" spans="2:11" s="6" customFormat="1" ht="19.5" customHeight="1">
      <c r="B120" s="7"/>
      <c r="C120" s="7"/>
      <c r="D120" s="22">
        <v>10.15</v>
      </c>
      <c r="E120" s="5" t="s">
        <v>36</v>
      </c>
      <c r="F120" s="12" t="s">
        <v>10</v>
      </c>
      <c r="G120" s="18">
        <f>46.5*2.5</f>
        <v>116.25</v>
      </c>
      <c r="H120" s="5"/>
      <c r="I120" s="5"/>
      <c r="J120" s="5"/>
      <c r="K120" s="7"/>
    </row>
    <row r="121" spans="2:11" s="6" customFormat="1" ht="19.5" customHeight="1">
      <c r="B121" s="7"/>
      <c r="C121" s="7"/>
      <c r="D121" s="22"/>
      <c r="E121" s="5"/>
      <c r="F121" s="12"/>
      <c r="G121" s="18"/>
      <c r="H121" s="5"/>
      <c r="I121" s="5"/>
      <c r="J121" s="5"/>
      <c r="K121" s="7"/>
    </row>
    <row r="122" spans="2:11" s="6" customFormat="1" ht="19.5" customHeight="1">
      <c r="B122" s="7"/>
      <c r="C122" s="7"/>
      <c r="D122" s="25"/>
      <c r="E122" s="26"/>
      <c r="F122" s="27"/>
      <c r="G122" s="28"/>
      <c r="H122" s="26"/>
      <c r="I122" s="26"/>
      <c r="J122" s="26"/>
      <c r="K122" s="7"/>
    </row>
    <row r="123" spans="2:11" ht="15" customHeight="1">
      <c r="B123" s="2"/>
      <c r="C123" s="2"/>
      <c r="D123" s="11"/>
      <c r="E123" s="4"/>
      <c r="F123" s="4"/>
      <c r="G123" s="4"/>
      <c r="H123" s="4"/>
      <c r="I123" s="2"/>
      <c r="J123" s="2"/>
      <c r="K123" s="2"/>
    </row>
    <row r="124" spans="2:11" s="6" customFormat="1" ht="19.5" customHeight="1">
      <c r="B124" s="7"/>
      <c r="C124" s="7"/>
      <c r="D124" s="22">
        <v>11</v>
      </c>
      <c r="E124" s="19" t="s">
        <v>119</v>
      </c>
      <c r="F124" s="12"/>
      <c r="G124" s="18"/>
      <c r="H124" s="5"/>
      <c r="I124" s="5"/>
      <c r="J124" s="5"/>
      <c r="K124" s="7"/>
    </row>
    <row r="125" spans="2:11" s="6" customFormat="1" ht="19.5" customHeight="1">
      <c r="B125" s="7"/>
      <c r="C125" s="7"/>
      <c r="D125" s="22">
        <v>11.01</v>
      </c>
      <c r="E125" s="5" t="s">
        <v>120</v>
      </c>
      <c r="F125" s="12" t="s">
        <v>13</v>
      </c>
      <c r="G125" s="18">
        <f>7.5*5*2</f>
        <v>75</v>
      </c>
      <c r="H125" s="5"/>
      <c r="I125" s="5"/>
      <c r="J125" s="5"/>
      <c r="K125" s="7"/>
    </row>
    <row r="126" spans="2:11" s="6" customFormat="1" ht="19.5" customHeight="1">
      <c r="B126" s="7"/>
      <c r="C126" s="7"/>
      <c r="D126" s="22">
        <v>11.02</v>
      </c>
      <c r="E126" s="5" t="s">
        <v>78</v>
      </c>
      <c r="F126" s="12" t="s">
        <v>13</v>
      </c>
      <c r="G126" s="18">
        <f>18*0.45*0.8</f>
        <v>6.48</v>
      </c>
      <c r="H126" s="5"/>
      <c r="I126" s="5"/>
      <c r="J126" s="5"/>
      <c r="K126" s="7"/>
    </row>
    <row r="127" spans="2:11" s="6" customFormat="1" ht="19.5" customHeight="1">
      <c r="B127" s="7"/>
      <c r="C127" s="7"/>
      <c r="D127" s="22">
        <v>11.03</v>
      </c>
      <c r="E127" s="5" t="s">
        <v>81</v>
      </c>
      <c r="F127" s="12" t="s">
        <v>13</v>
      </c>
      <c r="G127" s="18">
        <f>18*0.45*0.25</f>
        <v>2.0249999999999999</v>
      </c>
      <c r="H127" s="5"/>
      <c r="I127" s="5"/>
      <c r="J127" s="5"/>
      <c r="K127" s="7"/>
    </row>
    <row r="128" spans="2:11" s="6" customFormat="1" ht="19.5" customHeight="1">
      <c r="B128" s="7"/>
      <c r="C128" s="7"/>
      <c r="D128" s="22">
        <v>11.04</v>
      </c>
      <c r="E128" s="5" t="s">
        <v>121</v>
      </c>
      <c r="F128" s="12" t="s">
        <v>13</v>
      </c>
      <c r="G128" s="18">
        <f>6*1*1*0.85</f>
        <v>5.0999999999999996</v>
      </c>
      <c r="H128" s="5"/>
      <c r="I128" s="5"/>
      <c r="J128" s="5"/>
      <c r="K128" s="7"/>
    </row>
    <row r="129" spans="2:11" s="6" customFormat="1" ht="19.5" customHeight="1">
      <c r="B129" s="7"/>
      <c r="C129" s="7"/>
      <c r="D129" s="22">
        <v>11.05</v>
      </c>
      <c r="E129" s="5" t="s">
        <v>122</v>
      </c>
      <c r="F129" s="12" t="s">
        <v>13</v>
      </c>
      <c r="G129" s="18">
        <f>6*1*1*0.3</f>
        <v>1.7999999999999998</v>
      </c>
      <c r="H129" s="5"/>
      <c r="I129" s="5"/>
      <c r="J129" s="5"/>
      <c r="K129" s="7"/>
    </row>
    <row r="130" spans="2:11" s="6" customFormat="1" ht="19.5" customHeight="1">
      <c r="B130" s="7"/>
      <c r="C130" s="7"/>
      <c r="D130" s="22">
        <v>11.06</v>
      </c>
      <c r="E130" s="5" t="s">
        <v>123</v>
      </c>
      <c r="F130" s="12" t="s">
        <v>13</v>
      </c>
      <c r="G130" s="18">
        <f>6*0.4*0.2*3</f>
        <v>1.4400000000000004</v>
      </c>
      <c r="H130" s="5"/>
      <c r="I130" s="5"/>
      <c r="J130" s="5"/>
      <c r="K130" s="7"/>
    </row>
    <row r="131" spans="2:11" s="6" customFormat="1" ht="19.5" customHeight="1">
      <c r="B131" s="7"/>
      <c r="C131" s="7"/>
      <c r="D131" s="22">
        <v>11.07</v>
      </c>
      <c r="E131" s="5" t="s">
        <v>8</v>
      </c>
      <c r="F131" s="12" t="s">
        <v>3</v>
      </c>
      <c r="G131" s="18">
        <f>75*1.2</f>
        <v>90</v>
      </c>
      <c r="H131" s="5"/>
      <c r="I131" s="5"/>
      <c r="J131" s="5"/>
      <c r="K131" s="7"/>
    </row>
    <row r="132" spans="2:11" s="6" customFormat="1" ht="19.5" customHeight="1">
      <c r="B132" s="7"/>
      <c r="C132" s="7"/>
      <c r="D132" s="22">
        <v>11.08</v>
      </c>
      <c r="E132" s="5" t="s">
        <v>124</v>
      </c>
      <c r="F132" s="12" t="s">
        <v>13</v>
      </c>
      <c r="G132" s="18">
        <f>36*0.2*0.3</f>
        <v>2.16</v>
      </c>
      <c r="H132" s="5"/>
      <c r="I132" s="5"/>
      <c r="J132" s="5"/>
      <c r="K132" s="7"/>
    </row>
    <row r="133" spans="2:11" s="6" customFormat="1" ht="19.5" customHeight="1">
      <c r="B133" s="7"/>
      <c r="C133" s="7"/>
      <c r="D133" s="22">
        <v>11.09</v>
      </c>
      <c r="E133" s="5" t="s">
        <v>26</v>
      </c>
      <c r="F133" s="12" t="s">
        <v>10</v>
      </c>
      <c r="G133" s="18">
        <f>18*0.6</f>
        <v>10.799999999999999</v>
      </c>
      <c r="H133" s="5"/>
      <c r="I133" s="5"/>
      <c r="J133" s="5"/>
      <c r="K133" s="7"/>
    </row>
    <row r="134" spans="2:11" s="6" customFormat="1" ht="19.5" customHeight="1">
      <c r="B134" s="7"/>
      <c r="C134" s="7"/>
      <c r="D134" s="18">
        <v>11.1</v>
      </c>
      <c r="E134" s="5" t="s">
        <v>27</v>
      </c>
      <c r="F134" s="12" t="s">
        <v>10</v>
      </c>
      <c r="G134" s="18">
        <f>18*3</f>
        <v>54</v>
      </c>
      <c r="H134" s="5"/>
      <c r="I134" s="5"/>
      <c r="J134" s="5"/>
      <c r="K134" s="7"/>
    </row>
    <row r="135" spans="2:11" s="6" customFormat="1" ht="19.5" customHeight="1">
      <c r="B135" s="7"/>
      <c r="C135" s="7"/>
      <c r="D135" s="22">
        <v>11.11</v>
      </c>
      <c r="E135" s="5" t="s">
        <v>30</v>
      </c>
      <c r="F135" s="12" t="s">
        <v>10</v>
      </c>
      <c r="G135" s="18">
        <f>18*2.2</f>
        <v>39.6</v>
      </c>
      <c r="H135" s="5"/>
      <c r="I135" s="5"/>
      <c r="J135" s="5"/>
      <c r="K135" s="7"/>
    </row>
    <row r="136" spans="2:11" s="6" customFormat="1" ht="19.5" customHeight="1">
      <c r="B136" s="7"/>
      <c r="C136" s="7"/>
      <c r="D136" s="22">
        <v>11.12</v>
      </c>
      <c r="E136" s="5" t="s">
        <v>140</v>
      </c>
      <c r="F136" s="12" t="s">
        <v>10</v>
      </c>
      <c r="G136" s="18">
        <f>18*2.2</f>
        <v>39.6</v>
      </c>
      <c r="H136" s="5"/>
      <c r="I136" s="5"/>
      <c r="J136" s="5"/>
      <c r="K136" s="7"/>
    </row>
    <row r="137" spans="2:11" s="6" customFormat="1" ht="19.5" customHeight="1">
      <c r="B137" s="7"/>
      <c r="C137" s="7"/>
      <c r="D137" s="22">
        <v>11.13</v>
      </c>
      <c r="E137" s="5" t="s">
        <v>31</v>
      </c>
      <c r="F137" s="12" t="s">
        <v>34</v>
      </c>
      <c r="G137" s="18">
        <f>36+12.4</f>
        <v>48.4</v>
      </c>
      <c r="H137" s="5"/>
      <c r="I137" s="5"/>
      <c r="J137" s="5"/>
      <c r="K137" s="7"/>
    </row>
    <row r="138" spans="2:11" s="6" customFormat="1" ht="19.5" customHeight="1">
      <c r="B138" s="7"/>
      <c r="C138" s="7"/>
      <c r="D138" s="22">
        <v>11.14</v>
      </c>
      <c r="E138" s="5" t="s">
        <v>32</v>
      </c>
      <c r="F138" s="12" t="s">
        <v>34</v>
      </c>
      <c r="G138" s="18">
        <f>18+6</f>
        <v>24</v>
      </c>
      <c r="H138" s="5"/>
      <c r="I138" s="5"/>
      <c r="J138" s="5"/>
      <c r="K138" s="7"/>
    </row>
    <row r="139" spans="2:11" s="6" customFormat="1" ht="19.5" customHeight="1">
      <c r="B139" s="101"/>
      <c r="C139" s="101"/>
      <c r="D139" s="22">
        <v>11.15</v>
      </c>
      <c r="E139" s="5" t="s">
        <v>126</v>
      </c>
      <c r="F139" s="12" t="s">
        <v>13</v>
      </c>
      <c r="G139" s="18">
        <f>40*0.12</f>
        <v>4.8</v>
      </c>
      <c r="H139" s="5"/>
      <c r="I139" s="5"/>
      <c r="J139" s="5"/>
      <c r="K139" s="7"/>
    </row>
    <row r="140" spans="2:11" s="6" customFormat="1" ht="19.5" customHeight="1">
      <c r="B140" s="101"/>
      <c r="C140" s="101"/>
      <c r="D140" s="22">
        <v>11.16</v>
      </c>
      <c r="E140" s="5" t="s">
        <v>40</v>
      </c>
      <c r="F140" s="12" t="s">
        <v>34</v>
      </c>
      <c r="G140" s="18">
        <v>8</v>
      </c>
      <c r="H140" s="5"/>
      <c r="I140" s="5"/>
      <c r="J140" s="5"/>
      <c r="K140" s="7"/>
    </row>
    <row r="141" spans="2:11" s="6" customFormat="1" ht="19.5" customHeight="1">
      <c r="B141" s="7"/>
      <c r="C141" s="7"/>
      <c r="D141" s="22">
        <v>11.17</v>
      </c>
      <c r="E141" s="5" t="s">
        <v>36</v>
      </c>
      <c r="F141" s="12" t="s">
        <v>10</v>
      </c>
      <c r="G141" s="18">
        <f>18*3</f>
        <v>54</v>
      </c>
      <c r="H141" s="5"/>
      <c r="I141" s="5"/>
      <c r="J141" s="5"/>
      <c r="K141" s="7"/>
    </row>
    <row r="142" spans="2:11" s="6" customFormat="1" ht="19.5" customHeight="1">
      <c r="B142" s="7"/>
      <c r="C142" s="7"/>
      <c r="D142" s="22">
        <v>11.18</v>
      </c>
      <c r="E142" s="5" t="s">
        <v>128</v>
      </c>
      <c r="F142" s="12" t="s">
        <v>10</v>
      </c>
      <c r="G142" s="18">
        <f>17.5*1</f>
        <v>17.5</v>
      </c>
      <c r="H142" s="5"/>
      <c r="I142" s="5"/>
      <c r="J142" s="5"/>
      <c r="K142" s="7"/>
    </row>
    <row r="143" spans="2:11" s="6" customFormat="1" ht="19.5" customHeight="1">
      <c r="B143" s="7"/>
      <c r="C143" s="7"/>
      <c r="D143" s="22">
        <v>11.19</v>
      </c>
      <c r="E143" s="5" t="s">
        <v>127</v>
      </c>
      <c r="F143" s="12" t="s">
        <v>10</v>
      </c>
      <c r="G143" s="18">
        <f>4.1*2</f>
        <v>8.1999999999999993</v>
      </c>
      <c r="H143" s="5"/>
      <c r="I143" s="5"/>
      <c r="J143" s="5"/>
      <c r="K143" s="7"/>
    </row>
    <row r="144" spans="2:11" s="6" customFormat="1" ht="19.5" customHeight="1">
      <c r="B144" s="7"/>
      <c r="C144" s="7"/>
      <c r="D144" s="22"/>
      <c r="E144" s="5"/>
      <c r="F144" s="12"/>
      <c r="G144" s="18"/>
      <c r="H144" s="5"/>
      <c r="I144" s="5"/>
      <c r="J144" s="5"/>
      <c r="K144" s="7"/>
    </row>
    <row r="145" spans="2:11" s="6" customFormat="1" ht="19.5" customHeight="1">
      <c r="B145" s="7"/>
      <c r="C145" s="7"/>
      <c r="D145" s="25"/>
      <c r="E145" s="26"/>
      <c r="F145" s="27"/>
      <c r="G145" s="28"/>
      <c r="H145" s="26"/>
      <c r="I145" s="26"/>
      <c r="J145" s="26"/>
      <c r="K145" s="7"/>
    </row>
    <row r="146" spans="2:11" ht="15" customHeight="1">
      <c r="B146" s="2"/>
      <c r="C146" s="2"/>
      <c r="D146" s="11"/>
      <c r="E146" s="4"/>
      <c r="F146" s="4"/>
      <c r="G146" s="4"/>
      <c r="H146" s="4"/>
      <c r="I146" s="2"/>
      <c r="J146" s="2"/>
      <c r="K146" s="2"/>
    </row>
    <row r="147" spans="2:11" s="6" customFormat="1" ht="19.5" customHeight="1">
      <c r="B147" s="7"/>
      <c r="C147" s="7"/>
      <c r="D147" s="22">
        <v>12</v>
      </c>
      <c r="E147" s="19" t="s">
        <v>118</v>
      </c>
      <c r="F147" s="12"/>
      <c r="G147" s="18"/>
      <c r="H147" s="5"/>
      <c r="I147" s="5"/>
      <c r="J147" s="5"/>
      <c r="K147" s="7"/>
    </row>
    <row r="148" spans="2:11" s="6" customFormat="1" ht="19.5" customHeight="1">
      <c r="B148" s="7"/>
      <c r="C148" s="7"/>
      <c r="D148" s="22">
        <v>12.01</v>
      </c>
      <c r="E148" s="5" t="s">
        <v>78</v>
      </c>
      <c r="F148" s="12" t="s">
        <v>13</v>
      </c>
      <c r="G148" s="18">
        <f>108*0.45*0.8</f>
        <v>38.880000000000003</v>
      </c>
      <c r="H148" s="5"/>
      <c r="I148" s="5"/>
      <c r="J148" s="5"/>
      <c r="K148" s="7"/>
    </row>
    <row r="149" spans="2:11" s="6" customFormat="1" ht="19.5" customHeight="1">
      <c r="B149" s="7"/>
      <c r="C149" s="7"/>
      <c r="D149" s="22">
        <v>12.02</v>
      </c>
      <c r="E149" s="5" t="s">
        <v>81</v>
      </c>
      <c r="F149" s="12" t="s">
        <v>13</v>
      </c>
      <c r="G149" s="18">
        <f>108*0.45*0.25</f>
        <v>12.15</v>
      </c>
      <c r="H149" s="5"/>
      <c r="I149" s="5"/>
      <c r="J149" s="5"/>
      <c r="K149" s="7"/>
    </row>
    <row r="150" spans="2:11" s="6" customFormat="1" ht="19.5" customHeight="1">
      <c r="B150" s="7"/>
      <c r="C150" s="7"/>
      <c r="D150" s="22">
        <v>12.03</v>
      </c>
      <c r="E150" s="5" t="s">
        <v>8</v>
      </c>
      <c r="F150" s="12" t="s">
        <v>13</v>
      </c>
      <c r="G150" s="18">
        <f>108*0.45*0.25*0.3</f>
        <v>3.645</v>
      </c>
      <c r="H150" s="5"/>
      <c r="I150" s="5"/>
      <c r="J150" s="5"/>
      <c r="K150" s="7"/>
    </row>
    <row r="151" spans="2:11" s="6" customFormat="1" ht="19.5" customHeight="1">
      <c r="B151" s="7"/>
      <c r="C151" s="7"/>
      <c r="D151" s="22">
        <v>12.04</v>
      </c>
      <c r="E151" s="5" t="s">
        <v>26</v>
      </c>
      <c r="F151" s="12" t="s">
        <v>10</v>
      </c>
      <c r="G151" s="18">
        <f>108*0.6</f>
        <v>64.8</v>
      </c>
      <c r="H151" s="5"/>
      <c r="I151" s="5"/>
      <c r="J151" s="5"/>
      <c r="K151" s="7"/>
    </row>
    <row r="152" spans="2:11" s="6" customFormat="1" ht="19.5" customHeight="1">
      <c r="B152" s="7"/>
      <c r="C152" s="7"/>
      <c r="D152" s="22">
        <v>12.05</v>
      </c>
      <c r="E152" s="5" t="s">
        <v>27</v>
      </c>
      <c r="F152" s="12" t="s">
        <v>10</v>
      </c>
      <c r="G152" s="18">
        <f>108*1</f>
        <v>108</v>
      </c>
      <c r="H152" s="5"/>
      <c r="I152" s="5"/>
      <c r="J152" s="5"/>
      <c r="K152" s="7"/>
    </row>
    <row r="153" spans="2:11" s="6" customFormat="1" ht="19.5" customHeight="1">
      <c r="B153" s="7"/>
      <c r="C153" s="7"/>
      <c r="D153" s="22">
        <v>12.06</v>
      </c>
      <c r="E153" s="5" t="s">
        <v>30</v>
      </c>
      <c r="F153" s="12" t="s">
        <v>10</v>
      </c>
      <c r="G153" s="18">
        <f>108*1*2</f>
        <v>216</v>
      </c>
      <c r="H153" s="5"/>
      <c r="I153" s="5"/>
      <c r="J153" s="5"/>
      <c r="K153" s="7"/>
    </row>
    <row r="154" spans="2:11" s="6" customFormat="1" ht="19.5" customHeight="1">
      <c r="B154" s="7"/>
      <c r="C154" s="7"/>
      <c r="D154" s="22">
        <v>12.07</v>
      </c>
      <c r="E154" s="5" t="s">
        <v>140</v>
      </c>
      <c r="F154" s="12" t="s">
        <v>10</v>
      </c>
      <c r="G154" s="18">
        <f>108*1*2</f>
        <v>216</v>
      </c>
      <c r="H154" s="5"/>
      <c r="I154" s="5"/>
      <c r="J154" s="5"/>
      <c r="K154" s="7"/>
    </row>
    <row r="155" spans="2:11" s="6" customFormat="1" ht="19.5" customHeight="1">
      <c r="B155" s="7"/>
      <c r="C155" s="7"/>
      <c r="D155" s="22">
        <v>12.08</v>
      </c>
      <c r="E155" s="5" t="s">
        <v>31</v>
      </c>
      <c r="F155" s="12" t="s">
        <v>34</v>
      </c>
      <c r="G155" s="18">
        <f>108*2</f>
        <v>216</v>
      </c>
      <c r="H155" s="5"/>
      <c r="I155" s="5"/>
      <c r="J155" s="5"/>
      <c r="K155" s="7"/>
    </row>
    <row r="156" spans="2:11" s="6" customFormat="1" ht="19.5" customHeight="1">
      <c r="B156" s="7"/>
      <c r="C156" s="7"/>
      <c r="D156" s="22">
        <v>12.09</v>
      </c>
      <c r="E156" s="5" t="s">
        <v>32</v>
      </c>
      <c r="F156" s="12" t="s">
        <v>34</v>
      </c>
      <c r="G156" s="18">
        <f>108</f>
        <v>108</v>
      </c>
      <c r="H156" s="5"/>
      <c r="I156" s="5"/>
      <c r="J156" s="5"/>
      <c r="K156" s="7"/>
    </row>
    <row r="157" spans="2:11" s="6" customFormat="1" ht="19.5" customHeight="1">
      <c r="B157" s="101"/>
      <c r="C157" s="101"/>
      <c r="D157" s="18">
        <v>12.1</v>
      </c>
      <c r="E157" s="5" t="s">
        <v>15</v>
      </c>
      <c r="F157" s="12" t="s">
        <v>10</v>
      </c>
      <c r="G157" s="18">
        <v>450</v>
      </c>
      <c r="H157" s="5"/>
      <c r="I157" s="5"/>
      <c r="J157" s="5"/>
      <c r="K157" s="7"/>
    </row>
    <row r="158" spans="2:11" s="6" customFormat="1" ht="19.5" customHeight="1">
      <c r="B158" s="101"/>
      <c r="C158" s="101"/>
      <c r="D158" s="22">
        <v>12.11</v>
      </c>
      <c r="E158" s="5" t="s">
        <v>125</v>
      </c>
      <c r="F158" s="12" t="s">
        <v>10</v>
      </c>
      <c r="G158" s="18">
        <v>86</v>
      </c>
      <c r="H158" s="5"/>
      <c r="I158" s="5"/>
      <c r="J158" s="5"/>
      <c r="K158" s="7"/>
    </row>
    <row r="159" spans="2:11" s="6" customFormat="1" ht="19.5" customHeight="1">
      <c r="B159" s="101"/>
      <c r="C159" s="101"/>
      <c r="D159" s="22">
        <v>12.12</v>
      </c>
      <c r="E159" s="5" t="s">
        <v>40</v>
      </c>
      <c r="F159" s="12" t="s">
        <v>34</v>
      </c>
      <c r="G159" s="18">
        <v>86</v>
      </c>
      <c r="H159" s="5"/>
      <c r="I159" s="5"/>
      <c r="J159" s="5"/>
      <c r="K159" s="7"/>
    </row>
    <row r="160" spans="2:11" s="6" customFormat="1" ht="19.5" customHeight="1">
      <c r="B160" s="7"/>
      <c r="C160" s="7"/>
      <c r="D160" s="22">
        <v>12.13</v>
      </c>
      <c r="E160" s="5" t="s">
        <v>36</v>
      </c>
      <c r="F160" s="12" t="s">
        <v>10</v>
      </c>
      <c r="G160" s="18">
        <f>216</f>
        <v>216</v>
      </c>
      <c r="H160" s="5"/>
      <c r="I160" s="5"/>
      <c r="J160" s="5"/>
      <c r="K160" s="7"/>
    </row>
    <row r="161" spans="2:11" s="6" customFormat="1" ht="19.5" customHeight="1">
      <c r="B161" s="7"/>
      <c r="C161" s="7"/>
      <c r="D161" s="22"/>
      <c r="E161" s="5"/>
      <c r="F161" s="12"/>
      <c r="G161" s="18"/>
      <c r="H161" s="5"/>
      <c r="I161" s="5"/>
      <c r="J161" s="5"/>
      <c r="K161" s="7"/>
    </row>
    <row r="162" spans="2:11" s="6" customFormat="1" ht="19.5" customHeight="1">
      <c r="B162" s="7"/>
      <c r="C162" s="7"/>
      <c r="D162" s="25"/>
      <c r="E162" s="26"/>
      <c r="F162" s="27"/>
      <c r="G162" s="28"/>
      <c r="H162" s="26"/>
      <c r="I162" s="26"/>
      <c r="J162" s="26"/>
      <c r="K162" s="7"/>
    </row>
    <row r="163" spans="2:11" ht="15" customHeight="1">
      <c r="B163" s="2"/>
      <c r="C163" s="2"/>
      <c r="D163" s="11"/>
      <c r="E163" s="4"/>
      <c r="F163" s="4"/>
      <c r="G163" s="4"/>
      <c r="H163" s="4"/>
      <c r="I163" s="2"/>
      <c r="J163" s="2"/>
      <c r="K163" s="2"/>
    </row>
    <row r="164" spans="2:11" s="6" customFormat="1" ht="19.5" customHeight="1">
      <c r="B164" s="7"/>
      <c r="C164" s="7"/>
      <c r="D164" s="22">
        <v>13</v>
      </c>
      <c r="E164" s="19" t="s">
        <v>64</v>
      </c>
      <c r="F164" s="12"/>
      <c r="G164" s="18"/>
      <c r="H164" s="5"/>
      <c r="I164" s="5"/>
      <c r="J164" s="5"/>
      <c r="K164" s="7"/>
    </row>
    <row r="165" spans="2:11" s="6" customFormat="1" ht="19.5" customHeight="1">
      <c r="B165" s="7"/>
      <c r="C165" s="7"/>
      <c r="D165" s="22">
        <v>13.01</v>
      </c>
      <c r="E165" s="5" t="s">
        <v>66</v>
      </c>
      <c r="F165" s="12" t="s">
        <v>3</v>
      </c>
      <c r="G165" s="18">
        <v>8</v>
      </c>
      <c r="H165" s="5"/>
      <c r="I165" s="5"/>
      <c r="J165" s="5"/>
      <c r="K165" s="7"/>
    </row>
    <row r="166" spans="2:11" s="6" customFormat="1" ht="19.5" customHeight="1">
      <c r="B166" s="7"/>
      <c r="C166" s="7"/>
      <c r="D166" s="22">
        <v>13.02</v>
      </c>
      <c r="E166" s="5" t="s">
        <v>65</v>
      </c>
      <c r="F166" s="12" t="s">
        <v>3</v>
      </c>
      <c r="G166" s="18">
        <v>2</v>
      </c>
      <c r="H166" s="5"/>
      <c r="I166" s="5"/>
      <c r="J166" s="5"/>
      <c r="K166" s="7"/>
    </row>
    <row r="167" spans="2:11" s="6" customFormat="1" ht="19.5" customHeight="1">
      <c r="B167" s="7"/>
      <c r="C167" s="7"/>
      <c r="D167" s="22">
        <v>13.03</v>
      </c>
      <c r="E167" s="5" t="s">
        <v>67</v>
      </c>
      <c r="F167" s="12" t="s">
        <v>3</v>
      </c>
      <c r="G167" s="18">
        <v>1</v>
      </c>
      <c r="H167" s="5"/>
      <c r="I167" s="5"/>
      <c r="J167" s="5"/>
      <c r="K167" s="7"/>
    </row>
    <row r="168" spans="2:11" s="6" customFormat="1" ht="19.5" customHeight="1">
      <c r="B168" s="7"/>
      <c r="C168" s="7"/>
      <c r="D168" s="22">
        <v>13.04</v>
      </c>
      <c r="E168" s="5" t="s">
        <v>74</v>
      </c>
      <c r="F168" s="12" t="s">
        <v>3</v>
      </c>
      <c r="G168" s="18">
        <v>1</v>
      </c>
      <c r="H168" s="5"/>
      <c r="I168" s="5"/>
      <c r="J168" s="5"/>
      <c r="K168" s="7"/>
    </row>
    <row r="169" spans="2:11" s="6" customFormat="1" ht="19.5" customHeight="1">
      <c r="B169" s="7"/>
      <c r="C169" s="7"/>
      <c r="D169" s="22">
        <v>13.05</v>
      </c>
      <c r="E169" s="5" t="s">
        <v>73</v>
      </c>
      <c r="F169" s="12" t="s">
        <v>3</v>
      </c>
      <c r="G169" s="18">
        <v>1</v>
      </c>
      <c r="H169" s="5"/>
      <c r="I169" s="5"/>
      <c r="J169" s="5"/>
      <c r="K169" s="7"/>
    </row>
    <row r="170" spans="2:11" s="6" customFormat="1" ht="19.5" customHeight="1">
      <c r="B170" s="7"/>
      <c r="C170" s="7"/>
      <c r="D170" s="22"/>
      <c r="E170" s="5"/>
      <c r="F170" s="12"/>
      <c r="G170" s="18"/>
      <c r="H170" s="5"/>
      <c r="I170" s="5"/>
      <c r="J170" s="5"/>
      <c r="K170" s="7"/>
    </row>
    <row r="171" spans="2:11" s="6" customFormat="1" ht="19.5" customHeight="1">
      <c r="B171" s="7"/>
      <c r="C171" s="7"/>
      <c r="D171" s="25"/>
      <c r="E171" s="26"/>
      <c r="F171" s="27"/>
      <c r="G171" s="28"/>
      <c r="H171" s="26"/>
      <c r="I171" s="26"/>
      <c r="J171" s="26"/>
      <c r="K171" s="7"/>
    </row>
    <row r="172" spans="2:11" s="6" customFormat="1" ht="18" customHeight="1">
      <c r="B172" s="7"/>
      <c r="C172" s="7"/>
      <c r="D172" s="23"/>
      <c r="E172" s="14"/>
      <c r="F172" s="14"/>
      <c r="G172" s="14"/>
      <c r="H172" s="14"/>
      <c r="I172" s="14"/>
      <c r="J172" s="14"/>
      <c r="K172" s="7"/>
    </row>
    <row r="173" spans="2:11" s="6" customFormat="1" ht="22.5" customHeight="1">
      <c r="B173" s="7"/>
      <c r="C173" s="7"/>
      <c r="D173" s="23"/>
      <c r="E173" s="14"/>
      <c r="F173" s="14"/>
      <c r="G173" s="14"/>
      <c r="H173" s="17"/>
      <c r="I173" s="29"/>
      <c r="J173" s="17"/>
      <c r="K173" s="7"/>
    </row>
    <row r="174" spans="2:11" s="6" customFormat="1" ht="22.5" customHeight="1">
      <c r="B174" s="7"/>
      <c r="C174" s="7"/>
      <c r="D174" s="23"/>
      <c r="E174" s="14"/>
      <c r="F174" s="14"/>
      <c r="G174" s="14"/>
      <c r="H174" s="14"/>
      <c r="I174" s="14"/>
      <c r="J174" s="14"/>
      <c r="K174" s="7"/>
    </row>
    <row r="175" spans="2:11" s="6" customFormat="1" ht="19.5" customHeight="1">
      <c r="B175" s="7"/>
      <c r="C175" s="7"/>
      <c r="D175" s="22"/>
      <c r="E175" s="19" t="s">
        <v>82</v>
      </c>
      <c r="F175" s="12"/>
      <c r="G175" s="18"/>
      <c r="H175" s="5"/>
      <c r="I175" s="5"/>
      <c r="J175" s="5"/>
      <c r="K175" s="7"/>
    </row>
    <row r="176" spans="2:11" s="6" customFormat="1" ht="19.5" customHeight="1">
      <c r="B176" s="7"/>
      <c r="C176" s="7"/>
      <c r="D176" s="22"/>
      <c r="E176" s="5" t="s">
        <v>83</v>
      </c>
      <c r="F176" s="12" t="s">
        <v>90</v>
      </c>
      <c r="G176" s="18">
        <v>10</v>
      </c>
      <c r="H176" s="5"/>
      <c r="I176" s="5"/>
      <c r="J176" s="5"/>
      <c r="K176" s="7"/>
    </row>
    <row r="177" spans="2:11" s="6" customFormat="1" ht="19.5" customHeight="1">
      <c r="B177" s="7"/>
      <c r="C177" s="7"/>
      <c r="D177" s="22"/>
      <c r="E177" s="5" t="s">
        <v>84</v>
      </c>
      <c r="F177" s="12" t="s">
        <v>90</v>
      </c>
      <c r="G177" s="18">
        <v>18</v>
      </c>
      <c r="H177" s="5"/>
      <c r="I177" s="5"/>
      <c r="J177" s="5"/>
      <c r="K177" s="7"/>
    </row>
    <row r="178" spans="2:11" s="6" customFormat="1" ht="19.5" customHeight="1">
      <c r="B178" s="7"/>
      <c r="C178" s="7"/>
      <c r="D178" s="22"/>
      <c r="E178" s="5" t="s">
        <v>85</v>
      </c>
      <c r="F178" s="12" t="s">
        <v>90</v>
      </c>
      <c r="G178" s="18">
        <v>5</v>
      </c>
      <c r="H178" s="5"/>
      <c r="I178" s="5"/>
      <c r="J178" s="5"/>
      <c r="K178" s="7"/>
    </row>
    <row r="179" spans="2:11" s="6" customFormat="1" ht="19.5" customHeight="1">
      <c r="B179" s="7"/>
      <c r="C179" s="7"/>
      <c r="D179" s="22"/>
      <c r="E179" s="5" t="s">
        <v>86</v>
      </c>
      <c r="F179" s="12" t="s">
        <v>90</v>
      </c>
      <c r="G179" s="18">
        <v>4</v>
      </c>
      <c r="H179" s="5"/>
      <c r="I179" s="5"/>
      <c r="J179" s="5"/>
      <c r="K179" s="7"/>
    </row>
    <row r="180" spans="2:11" s="6" customFormat="1" ht="19.5" customHeight="1">
      <c r="B180" s="7"/>
      <c r="C180" s="7"/>
      <c r="D180" s="22"/>
      <c r="E180" s="5" t="s">
        <v>87</v>
      </c>
      <c r="F180" s="12" t="s">
        <v>90</v>
      </c>
      <c r="G180" s="18">
        <v>4</v>
      </c>
      <c r="H180" s="5"/>
      <c r="I180" s="5"/>
      <c r="J180" s="5"/>
      <c r="K180" s="7"/>
    </row>
    <row r="181" spans="2:11" s="6" customFormat="1" ht="19.5" customHeight="1">
      <c r="B181" s="7"/>
      <c r="C181" s="7"/>
      <c r="D181" s="22"/>
      <c r="E181" s="5" t="s">
        <v>88</v>
      </c>
      <c r="F181" s="12" t="s">
        <v>90</v>
      </c>
      <c r="G181" s="18">
        <v>1</v>
      </c>
      <c r="H181" s="5"/>
      <c r="I181" s="5"/>
      <c r="J181" s="5"/>
      <c r="K181" s="7"/>
    </row>
    <row r="182" spans="2:11" s="6" customFormat="1" ht="19.5" customHeight="1">
      <c r="B182" s="7"/>
      <c r="C182" s="7"/>
      <c r="D182" s="22"/>
      <c r="E182" s="5" t="s">
        <v>89</v>
      </c>
      <c r="F182" s="12" t="s">
        <v>90</v>
      </c>
      <c r="G182" s="18">
        <v>0.1</v>
      </c>
      <c r="H182" s="5"/>
      <c r="I182" s="5"/>
      <c r="J182" s="5"/>
      <c r="K182" s="7"/>
    </row>
    <row r="183" spans="2:11" s="6" customFormat="1" ht="19.5" customHeight="1">
      <c r="B183" s="7"/>
      <c r="C183" s="7"/>
      <c r="D183" s="22"/>
      <c r="E183" s="5"/>
      <c r="F183" s="12"/>
      <c r="G183" s="18"/>
      <c r="H183" s="5"/>
      <c r="I183" s="5"/>
      <c r="J183" s="5"/>
      <c r="K183" s="7"/>
    </row>
    <row r="184" spans="2:11" s="6" customFormat="1" ht="9.9499999999999993" customHeight="1">
      <c r="B184" s="7"/>
      <c r="C184" s="7"/>
      <c r="D184" s="23"/>
      <c r="E184" s="14"/>
      <c r="F184" s="14"/>
      <c r="G184" s="14"/>
      <c r="H184" s="14"/>
      <c r="I184" s="14"/>
      <c r="J184" s="14"/>
      <c r="K184" s="7"/>
    </row>
    <row r="185" spans="2:11" s="6" customFormat="1" ht="22.5" customHeight="1">
      <c r="B185" s="7"/>
      <c r="C185" s="7"/>
      <c r="D185" s="23"/>
      <c r="E185" s="14"/>
      <c r="F185" s="14"/>
      <c r="G185" s="14"/>
      <c r="H185" s="17"/>
      <c r="I185" s="17"/>
      <c r="J185" s="14"/>
      <c r="K185" s="7"/>
    </row>
    <row r="186" spans="2:11" ht="15">
      <c r="B186" s="7"/>
      <c r="C186" s="7"/>
      <c r="D186" s="7"/>
      <c r="E186" s="7"/>
      <c r="F186" s="7"/>
      <c r="G186" s="7"/>
      <c r="H186" s="7"/>
      <c r="I186" s="7"/>
      <c r="J186" s="7"/>
      <c r="K186" s="7"/>
    </row>
    <row r="187" spans="2:11" s="6" customFormat="1" ht="22.5" customHeight="1">
      <c r="B187" s="7"/>
      <c r="C187" s="7"/>
      <c r="D187" s="23"/>
      <c r="E187" s="14"/>
      <c r="F187" s="14"/>
      <c r="G187" s="14"/>
      <c r="H187" s="17"/>
      <c r="I187" s="17"/>
      <c r="J187" s="30"/>
      <c r="K187" s="7"/>
    </row>
    <row r="188" spans="2:11" s="6" customFormat="1" ht="19.5" customHeight="1">
      <c r="B188" s="7"/>
      <c r="C188" s="7"/>
      <c r="D188" s="22"/>
      <c r="E188" s="5" t="s">
        <v>142</v>
      </c>
      <c r="F188" s="12" t="s">
        <v>90</v>
      </c>
      <c r="G188" s="18">
        <v>5</v>
      </c>
      <c r="H188" s="5"/>
      <c r="I188" s="5"/>
      <c r="J188" s="5"/>
      <c r="K188" s="7"/>
    </row>
    <row r="189" spans="2:11" ht="15">
      <c r="B189" s="7"/>
      <c r="C189" s="7"/>
      <c r="D189" s="7"/>
      <c r="E189" s="7"/>
      <c r="F189" s="7"/>
      <c r="G189" s="7"/>
      <c r="H189" s="7"/>
      <c r="I189" s="7"/>
      <c r="J189" s="7"/>
      <c r="K189" s="7"/>
    </row>
    <row r="190" spans="2:11" s="6" customFormat="1" ht="22.5" customHeight="1">
      <c r="B190" s="7"/>
      <c r="C190" s="7"/>
      <c r="D190" s="23"/>
      <c r="E190" s="14"/>
      <c r="F190" s="14"/>
      <c r="G190" s="14"/>
      <c r="H190" s="14"/>
      <c r="I190" s="14"/>
      <c r="J190" s="14"/>
      <c r="K190" s="7"/>
    </row>
  </sheetData>
  <sheetProtection formatRows="0" insertColumns="0" insertRows="0" insertHyperlinks="0" deleteRows="0" selectLockedCells="1" sort="0" autoFilter="0" pivotTables="0"/>
  <mergeCells count="2">
    <mergeCell ref="E9:F9"/>
    <mergeCell ref="H9:J9"/>
  </mergeCells>
  <printOptions horizontalCentered="1"/>
  <pageMargins left="0.25" right="0.25" top="0.75" bottom="0.75" header="0.3" footer="0.3"/>
  <pageSetup scale="65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4:K119"/>
  <sheetViews>
    <sheetView zoomScale="91" zoomScaleNormal="91" zoomScalePageLayoutView="150" workbookViewId="0">
      <selection activeCell="E8" sqref="E8"/>
    </sheetView>
  </sheetViews>
  <sheetFormatPr baseColWidth="10" defaultColWidth="9.25" defaultRowHeight="12.75"/>
  <cols>
    <col min="1" max="1" width="10.875" style="1" customWidth="1"/>
    <col min="2" max="3" width="2.125" style="1" customWidth="1"/>
    <col min="4" max="4" width="6.5" style="24" customWidth="1"/>
    <col min="5" max="5" width="50.625" style="3" customWidth="1"/>
    <col min="6" max="6" width="6.625" style="13" customWidth="1"/>
    <col min="7" max="7" width="12.625" style="13" customWidth="1"/>
    <col min="8" max="8" width="17.375" style="1" customWidth="1"/>
    <col min="9" max="9" width="22.625" style="1" customWidth="1"/>
    <col min="10" max="10" width="25.625" style="1" customWidth="1"/>
    <col min="11" max="11" width="2.125" style="1" customWidth="1"/>
    <col min="12" max="13" width="14.875" style="1" customWidth="1"/>
    <col min="14" max="16384" width="9.25" style="1"/>
  </cols>
  <sheetData>
    <row r="4" spans="2:11">
      <c r="B4" s="2"/>
      <c r="C4" s="2"/>
      <c r="D4" s="11"/>
      <c r="E4" s="4"/>
      <c r="F4" s="11"/>
      <c r="G4" s="11"/>
      <c r="H4" s="2"/>
      <c r="I4" s="2"/>
      <c r="J4" s="2"/>
      <c r="K4" s="2"/>
    </row>
    <row r="5" spans="2:11">
      <c r="B5" s="2"/>
      <c r="C5" s="2"/>
      <c r="D5" s="11"/>
      <c r="E5" s="4"/>
      <c r="F5" s="11"/>
      <c r="G5" s="11"/>
      <c r="H5" s="2"/>
      <c r="I5" s="2"/>
      <c r="J5" s="2"/>
      <c r="K5" s="2"/>
    </row>
    <row r="6" spans="2:11">
      <c r="B6" s="2"/>
      <c r="C6" s="2"/>
      <c r="D6" s="11"/>
      <c r="E6" s="4"/>
      <c r="F6" s="11"/>
      <c r="G6" s="11"/>
      <c r="H6" s="2"/>
      <c r="I6" s="2"/>
      <c r="J6" s="2"/>
      <c r="K6" s="2"/>
    </row>
    <row r="7" spans="2:11" ht="147" customHeight="1">
      <c r="B7" s="2"/>
      <c r="C7" s="2"/>
      <c r="D7" s="11"/>
      <c r="E7" s="4"/>
      <c r="F7" s="11"/>
      <c r="G7" s="11"/>
      <c r="H7" s="2"/>
      <c r="I7" s="2"/>
      <c r="J7" s="2"/>
      <c r="K7" s="2"/>
    </row>
    <row r="8" spans="2:11" ht="111" customHeight="1">
      <c r="B8" s="2"/>
      <c r="C8" s="2"/>
      <c r="D8" s="11"/>
      <c r="E8" s="151" t="s">
        <v>192</v>
      </c>
      <c r="F8" s="11"/>
      <c r="G8" s="11"/>
      <c r="H8" s="2"/>
      <c r="I8" s="2"/>
      <c r="J8" s="102"/>
      <c r="K8" s="2"/>
    </row>
    <row r="9" spans="2:11" ht="33.75" customHeight="1">
      <c r="B9" s="2"/>
      <c r="C9" s="2"/>
      <c r="D9" s="11"/>
      <c r="E9" s="115" t="s">
        <v>191</v>
      </c>
      <c r="F9" s="116"/>
      <c r="G9" s="8" t="s">
        <v>168</v>
      </c>
      <c r="H9" s="117" t="s">
        <v>167</v>
      </c>
      <c r="I9" s="117"/>
      <c r="J9" s="117"/>
      <c r="K9" s="2"/>
    </row>
    <row r="10" spans="2:11" s="6" customFormat="1" ht="24" customHeight="1">
      <c r="B10" s="7"/>
      <c r="C10" s="7"/>
      <c r="D10" s="20" t="s">
        <v>1</v>
      </c>
      <c r="E10" s="105" t="s">
        <v>4</v>
      </c>
      <c r="F10" s="106" t="s">
        <v>2</v>
      </c>
      <c r="G10" s="9" t="s">
        <v>0</v>
      </c>
      <c r="H10" s="10" t="s">
        <v>6</v>
      </c>
      <c r="I10" s="10" t="s">
        <v>6</v>
      </c>
      <c r="J10" s="16" t="s">
        <v>5</v>
      </c>
      <c r="K10" s="7"/>
    </row>
    <row r="11" spans="2:11" s="6" customFormat="1" ht="22.5" customHeight="1">
      <c r="B11" s="7"/>
      <c r="C11" s="7"/>
      <c r="D11" s="21"/>
      <c r="E11" s="15"/>
      <c r="F11" s="15"/>
      <c r="G11" s="15"/>
      <c r="H11" s="15"/>
      <c r="I11" s="15"/>
      <c r="J11" s="15"/>
      <c r="K11" s="7"/>
    </row>
    <row r="12" spans="2:11" s="6" customFormat="1" ht="19.5" customHeight="1">
      <c r="B12" s="7"/>
      <c r="C12" s="7"/>
      <c r="D12" s="22">
        <v>1</v>
      </c>
      <c r="E12" s="19" t="s">
        <v>21</v>
      </c>
      <c r="F12" s="12"/>
      <c r="G12" s="18"/>
      <c r="H12" s="5"/>
      <c r="I12" s="5"/>
      <c r="J12" s="5"/>
      <c r="K12" s="7"/>
    </row>
    <row r="13" spans="2:11" s="6" customFormat="1" ht="19.5" customHeight="1">
      <c r="B13" s="7"/>
      <c r="C13" s="7"/>
      <c r="D13" s="22">
        <v>1.01</v>
      </c>
      <c r="E13" s="5" t="s">
        <v>7</v>
      </c>
      <c r="F13" s="12" t="s">
        <v>3</v>
      </c>
      <c r="G13" s="18">
        <v>1</v>
      </c>
      <c r="H13" s="5"/>
      <c r="I13" s="5"/>
      <c r="J13" s="5"/>
      <c r="K13" s="7"/>
    </row>
    <row r="14" spans="2:11" s="6" customFormat="1" ht="19.5" customHeight="1">
      <c r="B14" s="7"/>
      <c r="C14" s="7"/>
      <c r="D14" s="22">
        <v>1.02</v>
      </c>
      <c r="E14" s="5" t="s">
        <v>23</v>
      </c>
      <c r="F14" s="12" t="s">
        <v>3</v>
      </c>
      <c r="G14" s="18">
        <v>1</v>
      </c>
      <c r="H14" s="5"/>
      <c r="I14" s="5"/>
      <c r="J14" s="5"/>
      <c r="K14" s="7"/>
    </row>
    <row r="15" spans="2:11" s="6" customFormat="1" ht="19.5" customHeight="1">
      <c r="B15" s="7"/>
      <c r="C15" s="7"/>
      <c r="D15" s="22">
        <v>1.03</v>
      </c>
      <c r="E15" s="5" t="s">
        <v>9</v>
      </c>
      <c r="F15" s="12" t="s">
        <v>10</v>
      </c>
      <c r="G15" s="18">
        <v>1350</v>
      </c>
      <c r="H15" s="5"/>
      <c r="I15" s="5"/>
      <c r="J15" s="5"/>
      <c r="K15" s="7"/>
    </row>
    <row r="16" spans="2:11" s="6" customFormat="1" ht="19.5" customHeight="1">
      <c r="B16" s="7"/>
      <c r="C16" s="7"/>
      <c r="D16" s="22"/>
      <c r="E16" s="5"/>
      <c r="F16" s="12"/>
      <c r="G16" s="18"/>
      <c r="H16" s="5"/>
      <c r="I16" s="5"/>
      <c r="J16" s="5"/>
      <c r="K16" s="7"/>
    </row>
    <row r="17" spans="2:11" s="6" customFormat="1" ht="19.5" customHeight="1">
      <c r="B17" s="7"/>
      <c r="C17" s="7"/>
      <c r="D17" s="25"/>
      <c r="E17" s="26"/>
      <c r="F17" s="27"/>
      <c r="G17" s="28"/>
      <c r="H17" s="26"/>
      <c r="I17" s="26"/>
      <c r="J17" s="26"/>
      <c r="K17" s="7"/>
    </row>
    <row r="18" spans="2:11" ht="15" customHeight="1">
      <c r="B18" s="2"/>
      <c r="C18" s="2"/>
      <c r="D18" s="11"/>
      <c r="E18" s="4"/>
      <c r="F18" s="4"/>
      <c r="G18" s="109"/>
      <c r="H18" s="4"/>
      <c r="I18" s="2"/>
      <c r="J18" s="2"/>
      <c r="K18" s="2"/>
    </row>
    <row r="19" spans="2:11" s="6" customFormat="1" ht="19.5" customHeight="1">
      <c r="B19" s="7"/>
      <c r="C19" s="7"/>
      <c r="D19" s="22">
        <v>2</v>
      </c>
      <c r="E19" s="19" t="s">
        <v>22</v>
      </c>
      <c r="F19" s="12"/>
      <c r="G19" s="18"/>
      <c r="H19" s="5"/>
      <c r="I19" s="5"/>
      <c r="J19" s="5"/>
      <c r="K19" s="7"/>
    </row>
    <row r="20" spans="2:11" s="6" customFormat="1" ht="19.5" customHeight="1">
      <c r="B20" s="7"/>
      <c r="C20" s="7"/>
      <c r="D20" s="22">
        <v>2.0099999999999998</v>
      </c>
      <c r="E20" s="5" t="s">
        <v>12</v>
      </c>
      <c r="F20" s="12" t="s">
        <v>13</v>
      </c>
      <c r="G20" s="18">
        <f>796*0.45*0.8</f>
        <v>286.56</v>
      </c>
      <c r="H20" s="5"/>
      <c r="I20" s="5"/>
      <c r="J20" s="5"/>
      <c r="K20" s="7"/>
    </row>
    <row r="21" spans="2:11" s="6" customFormat="1" ht="19.5" customHeight="1">
      <c r="B21" s="7"/>
      <c r="C21" s="7"/>
      <c r="D21" s="22">
        <v>2.02</v>
      </c>
      <c r="E21" s="5" t="s">
        <v>153</v>
      </c>
      <c r="F21" s="12" t="s">
        <v>13</v>
      </c>
      <c r="G21" s="18">
        <f>118*1*1*0.85</f>
        <v>100.3</v>
      </c>
      <c r="H21" s="5"/>
      <c r="I21" s="5"/>
      <c r="J21" s="5"/>
      <c r="K21" s="7"/>
    </row>
    <row r="22" spans="2:11" s="6" customFormat="1" ht="19.5" customHeight="1">
      <c r="B22" s="7"/>
      <c r="C22" s="7"/>
      <c r="D22" s="22">
        <v>2.0299999999999998</v>
      </c>
      <c r="E22" s="5" t="s">
        <v>153</v>
      </c>
      <c r="F22" s="12" t="s">
        <v>13</v>
      </c>
      <c r="G22" s="18">
        <f>16*1*1*0.85</f>
        <v>13.6</v>
      </c>
      <c r="H22" s="5"/>
      <c r="I22" s="5"/>
      <c r="J22" s="5"/>
      <c r="K22" s="7"/>
    </row>
    <row r="23" spans="2:11" s="6" customFormat="1" ht="19.5" customHeight="1">
      <c r="B23" s="7"/>
      <c r="C23" s="7"/>
      <c r="D23" s="22">
        <v>2.04</v>
      </c>
      <c r="E23" s="5" t="s">
        <v>138</v>
      </c>
      <c r="F23" s="12" t="s">
        <v>13</v>
      </c>
      <c r="G23" s="18">
        <f>796*0.8*0.45*0.25</f>
        <v>71.640000000000015</v>
      </c>
      <c r="H23" s="5"/>
      <c r="I23" s="5"/>
      <c r="J23" s="5"/>
      <c r="K23" s="7"/>
    </row>
    <row r="24" spans="2:11" s="6" customFormat="1" ht="19.5" customHeight="1">
      <c r="B24" s="7"/>
      <c r="C24" s="7"/>
      <c r="D24" s="22">
        <v>2.0499999999999998</v>
      </c>
      <c r="E24" s="5" t="s">
        <v>137</v>
      </c>
      <c r="F24" s="12" t="s">
        <v>13</v>
      </c>
      <c r="G24" s="18">
        <v>486</v>
      </c>
      <c r="H24" s="5"/>
      <c r="I24" s="5"/>
      <c r="J24" s="5"/>
      <c r="K24" s="7"/>
    </row>
    <row r="25" spans="2:11" s="6" customFormat="1" ht="19.5" customHeight="1">
      <c r="B25" s="7"/>
      <c r="C25" s="7"/>
      <c r="D25" s="22"/>
      <c r="E25" s="5"/>
      <c r="F25" s="12"/>
      <c r="G25" s="18"/>
      <c r="H25" s="5"/>
      <c r="I25" s="5"/>
      <c r="J25" s="5"/>
      <c r="K25" s="7"/>
    </row>
    <row r="26" spans="2:11" s="6" customFormat="1" ht="19.5" customHeight="1">
      <c r="B26" s="7"/>
      <c r="C26" s="7"/>
      <c r="D26" s="25"/>
      <c r="E26" s="26"/>
      <c r="F26" s="27"/>
      <c r="G26" s="28"/>
      <c r="H26" s="26"/>
      <c r="I26" s="26"/>
      <c r="J26" s="26"/>
      <c r="K26" s="7"/>
    </row>
    <row r="27" spans="2:11" ht="15" customHeight="1">
      <c r="B27" s="2"/>
      <c r="C27" s="2"/>
      <c r="D27" s="11"/>
      <c r="E27" s="4"/>
      <c r="F27" s="4"/>
      <c r="G27" s="109"/>
      <c r="H27" s="4"/>
      <c r="I27" s="2"/>
      <c r="J27" s="2"/>
      <c r="K27" s="2"/>
    </row>
    <row r="28" spans="2:11" s="6" customFormat="1" ht="19.5" customHeight="1">
      <c r="B28" s="7"/>
      <c r="C28" s="7"/>
      <c r="D28" s="22">
        <v>3</v>
      </c>
      <c r="E28" s="19" t="s">
        <v>14</v>
      </c>
      <c r="F28" s="12"/>
      <c r="G28" s="18"/>
      <c r="H28" s="5"/>
      <c r="I28" s="5"/>
      <c r="J28" s="5"/>
      <c r="K28" s="7"/>
    </row>
    <row r="29" spans="2:11" s="6" customFormat="1" ht="19.5" customHeight="1">
      <c r="B29" s="7"/>
      <c r="C29" s="7"/>
      <c r="D29" s="22">
        <v>3.01</v>
      </c>
      <c r="E29" s="5" t="s">
        <v>18</v>
      </c>
      <c r="F29" s="12" t="s">
        <v>13</v>
      </c>
      <c r="G29" s="18">
        <f>118*3.45*0.15*0.2</f>
        <v>12.213000000000001</v>
      </c>
      <c r="H29" s="5"/>
      <c r="I29" s="5"/>
      <c r="J29" s="5"/>
      <c r="K29" s="7"/>
    </row>
    <row r="30" spans="2:11" s="6" customFormat="1" ht="19.5" customHeight="1">
      <c r="B30" s="7"/>
      <c r="C30" s="7"/>
      <c r="D30" s="22">
        <v>3.02</v>
      </c>
      <c r="E30" s="5" t="s">
        <v>18</v>
      </c>
      <c r="F30" s="12" t="s">
        <v>13</v>
      </c>
      <c r="G30" s="18">
        <f>16*4.4*0.2*0.2</f>
        <v>2.8160000000000007</v>
      </c>
      <c r="H30" s="5"/>
      <c r="I30" s="5"/>
      <c r="J30" s="5"/>
      <c r="K30" s="7"/>
    </row>
    <row r="31" spans="2:11" s="6" customFormat="1" ht="19.5" customHeight="1">
      <c r="B31" s="7"/>
      <c r="C31" s="7"/>
      <c r="D31" s="22">
        <v>3.03</v>
      </c>
      <c r="E31" s="5" t="s">
        <v>24</v>
      </c>
      <c r="F31" s="12" t="s">
        <v>13</v>
      </c>
      <c r="G31" s="18">
        <f>796*0.15*0.2</f>
        <v>23.88</v>
      </c>
      <c r="H31" s="5"/>
      <c r="I31" s="5"/>
      <c r="J31" s="5"/>
      <c r="K31" s="7"/>
    </row>
    <row r="32" spans="2:11" s="6" customFormat="1" ht="19.5" customHeight="1">
      <c r="B32" s="7"/>
      <c r="C32" s="7"/>
      <c r="D32" s="22">
        <v>3.04</v>
      </c>
      <c r="E32" s="5" t="s">
        <v>17</v>
      </c>
      <c r="F32" s="12" t="s">
        <v>13</v>
      </c>
      <c r="G32" s="18">
        <f>134*1*1*0.3</f>
        <v>40.199999999999996</v>
      </c>
      <c r="H32" s="5"/>
      <c r="I32" s="5"/>
      <c r="J32" s="5"/>
      <c r="K32" s="7"/>
    </row>
    <row r="33" spans="2:11" s="6" customFormat="1" ht="19.5" customHeight="1">
      <c r="B33" s="7"/>
      <c r="C33" s="7"/>
      <c r="D33" s="22">
        <v>3.05</v>
      </c>
      <c r="E33" s="5" t="s">
        <v>16</v>
      </c>
      <c r="F33" s="12" t="s">
        <v>13</v>
      </c>
      <c r="G33" s="18">
        <f>796*0.45*0.25</f>
        <v>89.55</v>
      </c>
      <c r="H33" s="5"/>
      <c r="I33" s="5"/>
      <c r="J33" s="5"/>
      <c r="K33" s="7"/>
    </row>
    <row r="34" spans="2:11" s="6" customFormat="1" ht="19.5" customHeight="1">
      <c r="B34" s="7"/>
      <c r="C34" s="7"/>
      <c r="D34" s="22">
        <v>3.06</v>
      </c>
      <c r="E34" s="5" t="s">
        <v>19</v>
      </c>
      <c r="F34" s="12" t="s">
        <v>10</v>
      </c>
      <c r="G34" s="18">
        <v>2120</v>
      </c>
      <c r="H34" s="5"/>
      <c r="I34" s="5"/>
      <c r="J34" s="5"/>
      <c r="K34" s="7"/>
    </row>
    <row r="35" spans="2:11" s="6" customFormat="1" ht="19.5" customHeight="1">
      <c r="B35" s="7"/>
      <c r="C35" s="7"/>
      <c r="D35" s="22">
        <v>3.07</v>
      </c>
      <c r="E35" s="5" t="s">
        <v>20</v>
      </c>
      <c r="F35" s="12" t="s">
        <v>13</v>
      </c>
      <c r="G35" s="18">
        <f>1478*0.1</f>
        <v>147.80000000000001</v>
      </c>
      <c r="H35" s="5"/>
      <c r="I35" s="5"/>
      <c r="J35" s="5"/>
      <c r="K35" s="7"/>
    </row>
    <row r="36" spans="2:11" s="6" customFormat="1" ht="19.5" customHeight="1">
      <c r="B36" s="7"/>
      <c r="C36" s="7"/>
      <c r="D36" s="22"/>
      <c r="E36" s="5"/>
      <c r="F36" s="12"/>
      <c r="G36" s="18"/>
      <c r="H36" s="5"/>
      <c r="I36" s="5"/>
      <c r="J36" s="5"/>
      <c r="K36" s="7"/>
    </row>
    <row r="37" spans="2:11" s="6" customFormat="1" ht="19.5" customHeight="1">
      <c r="B37" s="7"/>
      <c r="C37" s="7"/>
      <c r="D37" s="25"/>
      <c r="E37" s="26"/>
      <c r="F37" s="27"/>
      <c r="G37" s="28"/>
      <c r="H37" s="26"/>
      <c r="I37" s="26"/>
      <c r="J37" s="26"/>
      <c r="K37" s="7"/>
    </row>
    <row r="38" spans="2:11" ht="15" customHeight="1">
      <c r="B38" s="2"/>
      <c r="C38" s="2"/>
      <c r="D38" s="11"/>
      <c r="E38" s="4"/>
      <c r="F38" s="4"/>
      <c r="G38" s="109"/>
      <c r="H38" s="4"/>
      <c r="I38" s="2"/>
      <c r="J38" s="2"/>
      <c r="K38" s="2"/>
    </row>
    <row r="39" spans="2:11" s="6" customFormat="1" ht="19.5" customHeight="1">
      <c r="B39" s="7"/>
      <c r="C39" s="7"/>
      <c r="D39" s="22">
        <v>4</v>
      </c>
      <c r="E39" s="19" t="s">
        <v>25</v>
      </c>
      <c r="F39" s="12"/>
      <c r="G39" s="18"/>
      <c r="H39" s="5"/>
      <c r="I39" s="5"/>
      <c r="J39" s="5"/>
      <c r="K39" s="7"/>
    </row>
    <row r="40" spans="2:11" s="6" customFormat="1" ht="19.5" customHeight="1">
      <c r="B40" s="7"/>
      <c r="C40" s="7"/>
      <c r="D40" s="22">
        <v>4.01</v>
      </c>
      <c r="E40" s="5" t="s">
        <v>26</v>
      </c>
      <c r="F40" s="12" t="s">
        <v>10</v>
      </c>
      <c r="G40" s="18">
        <f>796*0.6</f>
        <v>477.59999999999997</v>
      </c>
      <c r="H40" s="5"/>
      <c r="I40" s="5"/>
      <c r="J40" s="5"/>
      <c r="K40" s="7"/>
    </row>
    <row r="41" spans="2:11" s="6" customFormat="1" ht="19.5" customHeight="1">
      <c r="B41" s="7"/>
      <c r="C41" s="7"/>
      <c r="D41" s="22">
        <v>4.0199999999999996</v>
      </c>
      <c r="E41" s="5" t="s">
        <v>27</v>
      </c>
      <c r="F41" s="12" t="s">
        <v>10</v>
      </c>
      <c r="G41" s="18">
        <f>796*3-245</f>
        <v>2143</v>
      </c>
      <c r="H41" s="5"/>
      <c r="I41" s="5"/>
      <c r="J41" s="5"/>
      <c r="K41" s="7"/>
    </row>
    <row r="42" spans="2:11" s="6" customFormat="1" ht="19.5" customHeight="1">
      <c r="B42" s="7"/>
      <c r="C42" s="7"/>
      <c r="D42" s="22">
        <v>4.03</v>
      </c>
      <c r="E42" s="5" t="s">
        <v>28</v>
      </c>
      <c r="F42" s="12" t="s">
        <v>10</v>
      </c>
      <c r="G42" s="18">
        <f>388*0.2</f>
        <v>77.600000000000009</v>
      </c>
      <c r="H42" s="5"/>
      <c r="I42" s="5"/>
      <c r="J42" s="5"/>
      <c r="K42" s="7"/>
    </row>
    <row r="43" spans="2:11" s="6" customFormat="1" ht="19.5" customHeight="1">
      <c r="B43" s="7"/>
      <c r="C43" s="7"/>
      <c r="D43" s="22">
        <v>4.04</v>
      </c>
      <c r="E43" s="5" t="s">
        <v>29</v>
      </c>
      <c r="F43" s="12" t="s">
        <v>13</v>
      </c>
      <c r="G43" s="18">
        <f>134*0.15*0.25</f>
        <v>5.0249999999999995</v>
      </c>
      <c r="H43" s="5"/>
      <c r="I43" s="5"/>
      <c r="J43" s="5"/>
      <c r="K43" s="7"/>
    </row>
    <row r="44" spans="2:11" s="6" customFormat="1" ht="19.5" customHeight="1">
      <c r="B44" s="7"/>
      <c r="C44" s="7"/>
      <c r="D44" s="22"/>
      <c r="E44" s="5"/>
      <c r="F44" s="12"/>
      <c r="G44" s="18"/>
      <c r="H44" s="5"/>
      <c r="I44" s="5"/>
      <c r="J44" s="5"/>
      <c r="K44" s="7"/>
    </row>
    <row r="45" spans="2:11" s="6" customFormat="1" ht="19.5" customHeight="1">
      <c r="B45" s="7"/>
      <c r="C45" s="7"/>
      <c r="D45" s="25"/>
      <c r="E45" s="26"/>
      <c r="F45" s="27"/>
      <c r="G45" s="28"/>
      <c r="H45" s="26"/>
      <c r="I45" s="26"/>
      <c r="J45" s="26"/>
      <c r="K45" s="7"/>
    </row>
    <row r="46" spans="2:11" ht="15" customHeight="1">
      <c r="B46" s="2"/>
      <c r="C46" s="2"/>
      <c r="D46" s="11"/>
      <c r="E46" s="4"/>
      <c r="F46" s="4"/>
      <c r="G46" s="109"/>
      <c r="H46" s="4"/>
      <c r="I46" s="2"/>
      <c r="J46" s="2"/>
      <c r="K46" s="2"/>
    </row>
    <row r="47" spans="2:11" s="6" customFormat="1" ht="19.5" customHeight="1">
      <c r="B47" s="7"/>
      <c r="C47" s="7"/>
      <c r="D47" s="22">
        <v>5</v>
      </c>
      <c r="E47" s="19" t="s">
        <v>38</v>
      </c>
      <c r="F47" s="12"/>
      <c r="G47" s="18"/>
      <c r="H47" s="5"/>
      <c r="I47" s="5"/>
      <c r="J47" s="5"/>
      <c r="K47" s="7"/>
    </row>
    <row r="48" spans="2:11" s="6" customFormat="1" ht="19.5" customHeight="1">
      <c r="B48" s="7"/>
      <c r="C48" s="7"/>
      <c r="D48" s="22">
        <v>5.01</v>
      </c>
      <c r="E48" s="5" t="s">
        <v>139</v>
      </c>
      <c r="F48" s="12" t="s">
        <v>10</v>
      </c>
      <c r="G48" s="18">
        <f>G41*2</f>
        <v>4286</v>
      </c>
      <c r="H48" s="5"/>
      <c r="I48" s="5"/>
      <c r="J48" s="5"/>
      <c r="K48" s="7"/>
    </row>
    <row r="49" spans="2:11" s="6" customFormat="1" ht="19.5" customHeight="1">
      <c r="B49" s="7"/>
      <c r="C49" s="7"/>
      <c r="D49" s="22">
        <v>5.0199999999999996</v>
      </c>
      <c r="E49" s="5" t="s">
        <v>140</v>
      </c>
      <c r="F49" s="12" t="s">
        <v>10</v>
      </c>
      <c r="G49" s="18">
        <f>G41*2</f>
        <v>4286</v>
      </c>
      <c r="H49" s="5"/>
      <c r="I49" s="5"/>
      <c r="J49" s="5"/>
      <c r="K49" s="7"/>
    </row>
    <row r="50" spans="2:11" s="6" customFormat="1" ht="19.5" customHeight="1">
      <c r="B50" s="7"/>
      <c r="C50" s="7"/>
      <c r="D50" s="22">
        <v>5.03</v>
      </c>
      <c r="E50" s="5" t="s">
        <v>31</v>
      </c>
      <c r="F50" s="12" t="s">
        <v>34</v>
      </c>
      <c r="G50" s="18">
        <v>1770</v>
      </c>
      <c r="H50" s="5"/>
      <c r="I50" s="5"/>
      <c r="J50" s="5"/>
      <c r="K50" s="7"/>
    </row>
    <row r="51" spans="2:11" s="6" customFormat="1" ht="19.5" customHeight="1">
      <c r="B51" s="7"/>
      <c r="C51" s="7"/>
      <c r="D51" s="22">
        <v>5.04</v>
      </c>
      <c r="E51" s="5" t="s">
        <v>32</v>
      </c>
      <c r="F51" s="12" t="s">
        <v>34</v>
      </c>
      <c r="G51" s="18">
        <v>665</v>
      </c>
      <c r="H51" s="5"/>
      <c r="I51" s="5"/>
      <c r="J51" s="5"/>
      <c r="K51" s="7"/>
    </row>
    <row r="52" spans="2:11" s="6" customFormat="1" ht="19.5" customHeight="1">
      <c r="B52" s="7"/>
      <c r="C52" s="7"/>
      <c r="D52" s="22">
        <v>5.05</v>
      </c>
      <c r="E52" s="5" t="s">
        <v>33</v>
      </c>
      <c r="F52" s="12" t="s">
        <v>10</v>
      </c>
      <c r="G52" s="18">
        <v>1160</v>
      </c>
      <c r="H52" s="5"/>
      <c r="I52" s="5"/>
      <c r="J52" s="5"/>
      <c r="K52" s="7"/>
    </row>
    <row r="53" spans="2:11" s="6" customFormat="1" ht="19.5" customHeight="1">
      <c r="B53" s="7"/>
      <c r="C53" s="7"/>
      <c r="D53" s="22">
        <v>5.0599999999999996</v>
      </c>
      <c r="E53" s="5" t="s">
        <v>39</v>
      </c>
      <c r="F53" s="12" t="s">
        <v>10</v>
      </c>
      <c r="G53" s="18">
        <v>1080</v>
      </c>
      <c r="H53" s="5"/>
      <c r="I53" s="5"/>
      <c r="J53" s="5"/>
      <c r="K53" s="7"/>
    </row>
    <row r="54" spans="2:11" s="6" customFormat="1" ht="19.5" customHeight="1">
      <c r="B54" s="7"/>
      <c r="C54" s="7"/>
      <c r="D54" s="22">
        <v>5.07</v>
      </c>
      <c r="E54" s="5" t="s">
        <v>135</v>
      </c>
      <c r="F54" s="12" t="s">
        <v>136</v>
      </c>
      <c r="G54" s="18">
        <v>1160</v>
      </c>
      <c r="H54" s="5"/>
      <c r="I54" s="5"/>
      <c r="J54" s="5"/>
      <c r="K54" s="7"/>
    </row>
    <row r="55" spans="2:11" s="6" customFormat="1" ht="19.5" customHeight="1">
      <c r="B55" s="7"/>
      <c r="C55" s="7"/>
      <c r="D55" s="22">
        <v>5.08</v>
      </c>
      <c r="E55" s="5" t="s">
        <v>92</v>
      </c>
      <c r="F55" s="12" t="s">
        <v>10</v>
      </c>
      <c r="G55" s="18">
        <v>890</v>
      </c>
      <c r="H55" s="5"/>
      <c r="I55" s="5"/>
      <c r="J55" s="5"/>
      <c r="K55" s="7"/>
    </row>
    <row r="56" spans="2:11" s="6" customFormat="1" ht="19.5" customHeight="1">
      <c r="B56" s="7"/>
      <c r="C56" s="7"/>
      <c r="D56" s="22">
        <v>5.09</v>
      </c>
      <c r="E56" s="5" t="s">
        <v>154</v>
      </c>
      <c r="F56" s="12" t="s">
        <v>10</v>
      </c>
      <c r="G56" s="18">
        <f>2120-890</f>
        <v>1230</v>
      </c>
      <c r="H56" s="5"/>
      <c r="I56" s="5"/>
      <c r="J56" s="5"/>
      <c r="K56" s="7"/>
    </row>
    <row r="57" spans="2:11" s="6" customFormat="1" ht="19.5" customHeight="1">
      <c r="B57" s="7"/>
      <c r="C57" s="7"/>
      <c r="D57" s="25"/>
      <c r="E57" s="26"/>
      <c r="F57" s="27"/>
      <c r="G57" s="28"/>
      <c r="H57" s="26"/>
      <c r="I57" s="26"/>
      <c r="J57" s="26"/>
      <c r="K57" s="7"/>
    </row>
    <row r="58" spans="2:11" s="6" customFormat="1" ht="19.5" customHeight="1">
      <c r="B58" s="7"/>
      <c r="C58" s="7"/>
      <c r="D58" s="25"/>
      <c r="E58" s="26"/>
      <c r="F58" s="27"/>
      <c r="G58" s="28"/>
      <c r="H58" s="26"/>
      <c r="I58" s="26"/>
      <c r="J58" s="26"/>
      <c r="K58" s="7"/>
    </row>
    <row r="59" spans="2:11" ht="15" customHeight="1">
      <c r="B59" s="2"/>
      <c r="C59" s="2"/>
      <c r="D59" s="11"/>
      <c r="E59" s="4"/>
      <c r="F59" s="4"/>
      <c r="G59" s="109"/>
      <c r="H59" s="4"/>
      <c r="I59" s="2"/>
      <c r="J59" s="2"/>
      <c r="K59" s="2"/>
    </row>
    <row r="60" spans="2:11" s="6" customFormat="1" ht="19.5" customHeight="1">
      <c r="B60" s="7"/>
      <c r="C60" s="7"/>
      <c r="D60" s="22">
        <v>6</v>
      </c>
      <c r="E60" s="19" t="s">
        <v>35</v>
      </c>
      <c r="F60" s="12"/>
      <c r="G60" s="18"/>
      <c r="H60" s="5"/>
      <c r="I60" s="5"/>
      <c r="J60" s="5"/>
      <c r="K60" s="7"/>
    </row>
    <row r="61" spans="2:11" s="6" customFormat="1" ht="19.5" customHeight="1">
      <c r="B61" s="7"/>
      <c r="C61" s="7"/>
      <c r="D61" s="22">
        <v>6.01</v>
      </c>
      <c r="E61" s="5" t="s">
        <v>36</v>
      </c>
      <c r="F61" s="12" t="s">
        <v>10</v>
      </c>
      <c r="G61" s="18">
        <v>4286</v>
      </c>
      <c r="H61" s="5"/>
      <c r="I61" s="5"/>
      <c r="J61" s="5"/>
      <c r="K61" s="7"/>
    </row>
    <row r="62" spans="2:11" s="6" customFormat="1" ht="19.5" customHeight="1">
      <c r="B62" s="7"/>
      <c r="C62" s="7"/>
      <c r="D62" s="22">
        <v>6.02</v>
      </c>
      <c r="E62" s="5" t="s">
        <v>37</v>
      </c>
      <c r="F62" s="12" t="s">
        <v>10</v>
      </c>
      <c r="G62" s="18">
        <v>1160</v>
      </c>
      <c r="H62" s="5"/>
      <c r="I62" s="5"/>
      <c r="J62" s="5"/>
      <c r="K62" s="7"/>
    </row>
    <row r="63" spans="2:11" s="6" customFormat="1" ht="19.5" customHeight="1">
      <c r="B63" s="7"/>
      <c r="C63" s="7"/>
      <c r="D63" s="22"/>
      <c r="E63" s="5"/>
      <c r="F63" s="12"/>
      <c r="G63" s="18"/>
      <c r="H63" s="5"/>
      <c r="I63" s="5"/>
      <c r="J63" s="5"/>
      <c r="K63" s="7"/>
    </row>
    <row r="64" spans="2:11" s="6" customFormat="1" ht="19.5" customHeight="1">
      <c r="B64" s="7"/>
      <c r="C64" s="7"/>
      <c r="D64" s="25"/>
      <c r="E64" s="26"/>
      <c r="F64" s="27"/>
      <c r="G64" s="28"/>
      <c r="H64" s="26"/>
      <c r="I64" s="26"/>
      <c r="J64" s="26"/>
      <c r="K64" s="7"/>
    </row>
    <row r="65" spans="2:11" ht="15" customHeight="1">
      <c r="B65" s="2"/>
      <c r="C65" s="2"/>
      <c r="D65" s="11"/>
      <c r="E65" s="4"/>
      <c r="F65" s="4"/>
      <c r="G65" s="109"/>
      <c r="H65" s="4"/>
      <c r="I65" s="2"/>
      <c r="J65" s="2"/>
      <c r="K65" s="2"/>
    </row>
    <row r="66" spans="2:11" s="6" customFormat="1" ht="19.5" customHeight="1">
      <c r="B66" s="7"/>
      <c r="C66" s="7"/>
      <c r="D66" s="22">
        <v>7</v>
      </c>
      <c r="E66" s="19" t="s">
        <v>41</v>
      </c>
      <c r="F66" s="12"/>
      <c r="G66" s="18"/>
      <c r="H66" s="5"/>
      <c r="I66" s="5"/>
      <c r="J66" s="5"/>
      <c r="K66" s="7"/>
    </row>
    <row r="67" spans="2:11" s="6" customFormat="1" ht="19.5" customHeight="1">
      <c r="B67" s="7"/>
      <c r="C67" s="7"/>
      <c r="D67" s="22">
        <v>7.01</v>
      </c>
      <c r="E67" s="5" t="s">
        <v>42</v>
      </c>
      <c r="F67" s="12" t="s">
        <v>3</v>
      </c>
      <c r="G67" s="18">
        <v>30</v>
      </c>
      <c r="H67" s="5"/>
      <c r="I67" s="5"/>
      <c r="J67" s="5"/>
      <c r="K67" s="7"/>
    </row>
    <row r="68" spans="2:11" s="6" customFormat="1" ht="19.5" customHeight="1">
      <c r="B68" s="7"/>
      <c r="C68" s="7"/>
      <c r="D68" s="22">
        <v>7.02</v>
      </c>
      <c r="E68" s="5" t="s">
        <v>43</v>
      </c>
      <c r="F68" s="12" t="s">
        <v>3</v>
      </c>
      <c r="G68" s="18">
        <v>108</v>
      </c>
      <c r="H68" s="5"/>
      <c r="I68" s="5"/>
      <c r="J68" s="5"/>
      <c r="K68" s="7"/>
    </row>
    <row r="69" spans="2:11" s="6" customFormat="1" ht="19.5" customHeight="1">
      <c r="B69" s="7"/>
      <c r="C69" s="7"/>
      <c r="D69" s="22">
        <v>7.03</v>
      </c>
      <c r="E69" s="5" t="s">
        <v>46</v>
      </c>
      <c r="F69" s="12" t="s">
        <v>3</v>
      </c>
      <c r="G69" s="18">
        <f>54*3</f>
        <v>162</v>
      </c>
      <c r="H69" s="5"/>
      <c r="I69" s="5"/>
      <c r="J69" s="5"/>
      <c r="K69" s="7"/>
    </row>
    <row r="70" spans="2:11" s="6" customFormat="1" ht="19.5" customHeight="1">
      <c r="B70" s="7"/>
      <c r="C70" s="7"/>
      <c r="D70" s="22">
        <v>7.04</v>
      </c>
      <c r="E70" s="5" t="s">
        <v>44</v>
      </c>
      <c r="F70" s="12" t="s">
        <v>3</v>
      </c>
      <c r="G70" s="18">
        <v>60</v>
      </c>
      <c r="H70" s="5"/>
      <c r="I70" s="5"/>
      <c r="J70" s="5"/>
      <c r="K70" s="7"/>
    </row>
    <row r="71" spans="2:11" s="6" customFormat="1" ht="19.5" customHeight="1">
      <c r="B71" s="7"/>
      <c r="C71" s="7"/>
      <c r="D71" s="22">
        <v>7.05</v>
      </c>
      <c r="E71" s="5" t="s">
        <v>45</v>
      </c>
      <c r="F71" s="12" t="s">
        <v>3</v>
      </c>
      <c r="G71" s="18">
        <v>54</v>
      </c>
      <c r="H71" s="5"/>
      <c r="I71" s="5"/>
      <c r="J71" s="5"/>
      <c r="K71" s="7"/>
    </row>
    <row r="72" spans="2:11" s="6" customFormat="1" ht="19.5" customHeight="1">
      <c r="B72" s="7"/>
      <c r="C72" s="7"/>
      <c r="D72" s="22">
        <v>7.06</v>
      </c>
      <c r="E72" s="5" t="s">
        <v>47</v>
      </c>
      <c r="F72" s="12" t="s">
        <v>3</v>
      </c>
      <c r="G72" s="18">
        <v>54</v>
      </c>
      <c r="H72" s="5"/>
      <c r="I72" s="5"/>
      <c r="J72" s="5"/>
      <c r="K72" s="7"/>
    </row>
    <row r="73" spans="2:11" s="6" customFormat="1" ht="19.5" customHeight="1">
      <c r="B73" s="7"/>
      <c r="C73" s="7"/>
      <c r="D73" s="22">
        <v>7.07</v>
      </c>
      <c r="E73" s="5" t="s">
        <v>48</v>
      </c>
      <c r="F73" s="12" t="s">
        <v>3</v>
      </c>
      <c r="G73" s="18">
        <v>10</v>
      </c>
      <c r="H73" s="5"/>
      <c r="I73" s="5"/>
      <c r="J73" s="5"/>
      <c r="K73" s="7"/>
    </row>
    <row r="74" spans="2:11" s="6" customFormat="1" ht="19.5" customHeight="1">
      <c r="B74" s="7"/>
      <c r="C74" s="7"/>
      <c r="D74" s="22"/>
      <c r="E74" s="5"/>
      <c r="F74" s="12"/>
      <c r="G74" s="18"/>
      <c r="H74" s="5"/>
      <c r="I74" s="5"/>
      <c r="J74" s="5"/>
      <c r="K74" s="7"/>
    </row>
    <row r="75" spans="2:11" s="6" customFormat="1" ht="19.5" customHeight="1">
      <c r="B75" s="7"/>
      <c r="C75" s="7"/>
      <c r="D75" s="25"/>
      <c r="E75" s="26"/>
      <c r="F75" s="27"/>
      <c r="G75" s="28"/>
      <c r="H75" s="26"/>
      <c r="I75" s="26"/>
      <c r="J75" s="26"/>
      <c r="K75" s="7"/>
    </row>
    <row r="76" spans="2:11" ht="15" customHeight="1">
      <c r="B76" s="2"/>
      <c r="C76" s="2"/>
      <c r="D76" s="11"/>
      <c r="E76" s="4"/>
      <c r="F76" s="4"/>
      <c r="G76" s="109"/>
      <c r="H76" s="4"/>
      <c r="I76" s="2"/>
      <c r="J76" s="2"/>
      <c r="K76" s="2"/>
    </row>
    <row r="77" spans="2:11" s="6" customFormat="1" ht="19.5" customHeight="1">
      <c r="B77" s="7"/>
      <c r="C77" s="7"/>
      <c r="D77" s="22">
        <v>8</v>
      </c>
      <c r="E77" s="19" t="s">
        <v>49</v>
      </c>
      <c r="F77" s="12"/>
      <c r="G77" s="18"/>
      <c r="H77" s="5"/>
      <c r="I77" s="5"/>
      <c r="J77" s="5"/>
      <c r="K77" s="7"/>
    </row>
    <row r="78" spans="2:11" s="6" customFormat="1" ht="19.5" customHeight="1">
      <c r="B78" s="7"/>
      <c r="C78" s="7"/>
      <c r="D78" s="22">
        <v>8.01</v>
      </c>
      <c r="E78" s="5" t="s">
        <v>58</v>
      </c>
      <c r="F78" s="12" t="s">
        <v>3</v>
      </c>
      <c r="G78" s="18">
        <v>8</v>
      </c>
      <c r="H78" s="5"/>
      <c r="I78" s="5"/>
      <c r="J78" s="5"/>
      <c r="K78" s="7"/>
    </row>
    <row r="79" spans="2:11" s="6" customFormat="1" ht="19.5" customHeight="1">
      <c r="B79" s="7"/>
      <c r="C79" s="7"/>
      <c r="D79" s="22">
        <v>8.02</v>
      </c>
      <c r="E79" s="5" t="s">
        <v>155</v>
      </c>
      <c r="F79" s="12" t="s">
        <v>3</v>
      </c>
      <c r="G79" s="18">
        <v>24</v>
      </c>
      <c r="H79" s="5"/>
      <c r="I79" s="5"/>
      <c r="J79" s="5"/>
      <c r="K79" s="7"/>
    </row>
    <row r="80" spans="2:11" s="6" customFormat="1" ht="19.5" customHeight="1">
      <c r="B80" s="7"/>
      <c r="C80" s="7"/>
      <c r="D80" s="22">
        <v>8.0299999999999994</v>
      </c>
      <c r="E80" s="5" t="s">
        <v>51</v>
      </c>
      <c r="F80" s="12" t="s">
        <v>3</v>
      </c>
      <c r="G80" s="18">
        <v>8</v>
      </c>
      <c r="H80" s="5"/>
      <c r="I80" s="5"/>
      <c r="J80" s="5"/>
      <c r="K80" s="7"/>
    </row>
    <row r="81" spans="2:11" s="6" customFormat="1" ht="19.5" customHeight="1">
      <c r="B81" s="7"/>
      <c r="C81" s="7"/>
      <c r="D81" s="25"/>
      <c r="E81" s="26"/>
      <c r="F81" s="27"/>
      <c r="G81" s="28"/>
      <c r="H81" s="26"/>
      <c r="I81" s="26"/>
      <c r="J81" s="26"/>
      <c r="K81" s="7"/>
    </row>
    <row r="82" spans="2:11" ht="15" customHeight="1">
      <c r="B82" s="2"/>
      <c r="C82" s="2"/>
      <c r="D82" s="11"/>
      <c r="E82" s="4"/>
      <c r="F82" s="4"/>
      <c r="G82" s="109"/>
      <c r="H82" s="4"/>
      <c r="I82" s="2"/>
      <c r="J82" s="2"/>
      <c r="K82" s="2"/>
    </row>
    <row r="83" spans="2:11" s="6" customFormat="1" ht="19.5" customHeight="1">
      <c r="B83" s="7"/>
      <c r="C83" s="7"/>
      <c r="D83" s="22">
        <v>9</v>
      </c>
      <c r="E83" s="19" t="s">
        <v>63</v>
      </c>
      <c r="F83" s="12"/>
      <c r="G83" s="18"/>
      <c r="H83" s="5"/>
      <c r="I83" s="5"/>
      <c r="J83" s="5"/>
      <c r="K83" s="7"/>
    </row>
    <row r="84" spans="2:11" s="6" customFormat="1" ht="19.5" customHeight="1">
      <c r="B84" s="7"/>
      <c r="C84" s="7"/>
      <c r="D84" s="22">
        <v>9.01</v>
      </c>
      <c r="E84" s="5" t="s">
        <v>156</v>
      </c>
      <c r="F84" s="12" t="s">
        <v>10</v>
      </c>
      <c r="G84" s="18">
        <f>6.5*21*10.86</f>
        <v>1482.3899999999999</v>
      </c>
      <c r="H84" s="5"/>
      <c r="I84" s="5"/>
      <c r="J84" s="5"/>
      <c r="K84" s="7"/>
    </row>
    <row r="85" spans="2:11" s="6" customFormat="1" ht="19.5" customHeight="1">
      <c r="B85" s="7"/>
      <c r="C85" s="7"/>
      <c r="D85" s="22">
        <v>9.02</v>
      </c>
      <c r="E85" s="5" t="s">
        <v>157</v>
      </c>
      <c r="F85" s="12" t="s">
        <v>10</v>
      </c>
      <c r="G85" s="18">
        <f>5.5*32*10.86</f>
        <v>1911.36</v>
      </c>
      <c r="H85" s="5"/>
      <c r="I85" s="5"/>
      <c r="J85" s="5"/>
      <c r="K85" s="7"/>
    </row>
    <row r="86" spans="2:11" s="6" customFormat="1" ht="19.5" customHeight="1">
      <c r="B86" s="7"/>
      <c r="C86" s="7"/>
      <c r="D86" s="22">
        <v>9.0299999999999994</v>
      </c>
      <c r="E86" s="5" t="s">
        <v>69</v>
      </c>
      <c r="F86" s="12" t="s">
        <v>72</v>
      </c>
      <c r="G86" s="18">
        <f>14*8</f>
        <v>112</v>
      </c>
      <c r="H86" s="5"/>
      <c r="I86" s="5"/>
      <c r="J86" s="5"/>
      <c r="K86" s="7"/>
    </row>
    <row r="87" spans="2:11" s="6" customFormat="1" ht="19.5" customHeight="1">
      <c r="B87" s="7"/>
      <c r="C87" s="7"/>
      <c r="D87" s="22">
        <v>9.0399999999999991</v>
      </c>
      <c r="E87" s="5" t="s">
        <v>71</v>
      </c>
      <c r="F87" s="12" t="s">
        <v>10</v>
      </c>
      <c r="G87" s="18">
        <f>1.2*8</f>
        <v>9.6</v>
      </c>
      <c r="H87" s="5"/>
      <c r="I87" s="5"/>
      <c r="J87" s="5"/>
      <c r="K87" s="7"/>
    </row>
    <row r="88" spans="2:11" s="6" customFormat="1" ht="19.5" customHeight="1">
      <c r="B88" s="7"/>
      <c r="C88" s="7"/>
      <c r="D88" s="22">
        <v>9.0500000000000007</v>
      </c>
      <c r="E88" s="5" t="s">
        <v>91</v>
      </c>
      <c r="F88" s="12" t="s">
        <v>3</v>
      </c>
      <c r="G88" s="18">
        <f>26+27+40</f>
        <v>93</v>
      </c>
      <c r="H88" s="5"/>
      <c r="I88" s="5"/>
      <c r="J88" s="5"/>
      <c r="K88" s="7"/>
    </row>
    <row r="89" spans="2:11" s="6" customFormat="1" ht="19.5" customHeight="1">
      <c r="B89" s="7"/>
      <c r="C89" s="7"/>
      <c r="D89" s="22">
        <v>9.06</v>
      </c>
      <c r="E89" s="5" t="s">
        <v>162</v>
      </c>
      <c r="F89" s="12" t="s">
        <v>144</v>
      </c>
      <c r="G89" s="18" t="s">
        <v>163</v>
      </c>
      <c r="H89" s="5" t="s">
        <v>187</v>
      </c>
      <c r="I89" s="5"/>
      <c r="J89" s="5"/>
      <c r="K89" s="7"/>
    </row>
    <row r="90" spans="2:11" s="6" customFormat="1" ht="19.5" customHeight="1">
      <c r="B90" s="7"/>
      <c r="C90" s="7"/>
      <c r="D90" s="22">
        <v>9.07</v>
      </c>
      <c r="E90" s="5" t="s">
        <v>158</v>
      </c>
      <c r="F90" s="12" t="s">
        <v>163</v>
      </c>
      <c r="G90" s="18">
        <v>1</v>
      </c>
      <c r="H90" s="5" t="s">
        <v>185</v>
      </c>
      <c r="I90" s="5"/>
      <c r="J90" s="5"/>
      <c r="K90" s="7"/>
    </row>
    <row r="91" spans="2:11" s="6" customFormat="1" ht="19.5" customHeight="1">
      <c r="B91" s="7"/>
      <c r="C91" s="7"/>
      <c r="D91" s="22"/>
      <c r="E91" s="5"/>
      <c r="F91" s="12"/>
      <c r="G91" s="18"/>
      <c r="H91" s="5"/>
      <c r="I91" s="5"/>
      <c r="J91" s="5"/>
      <c r="K91" s="7"/>
    </row>
    <row r="92" spans="2:11" s="6" customFormat="1" ht="19.5" customHeight="1">
      <c r="B92" s="7"/>
      <c r="C92" s="7"/>
      <c r="D92" s="25"/>
      <c r="E92" s="26"/>
      <c r="F92" s="27"/>
      <c r="G92" s="28"/>
      <c r="H92" s="26"/>
      <c r="I92" s="26"/>
      <c r="J92" s="26"/>
      <c r="K92" s="7"/>
    </row>
    <row r="93" spans="2:11" ht="15" customHeight="1">
      <c r="B93" s="2"/>
      <c r="C93" s="2"/>
      <c r="D93" s="11"/>
      <c r="E93" s="4"/>
      <c r="F93" s="4"/>
      <c r="G93" s="109"/>
      <c r="H93" s="4"/>
      <c r="I93" s="2"/>
      <c r="J93" s="2"/>
      <c r="K93" s="2"/>
    </row>
    <row r="94" spans="2:11" s="6" customFormat="1" ht="19.5" customHeight="1">
      <c r="B94" s="7"/>
      <c r="C94" s="7"/>
      <c r="D94" s="25"/>
      <c r="E94" s="26"/>
      <c r="F94" s="27"/>
      <c r="G94" s="28"/>
      <c r="H94" s="26"/>
      <c r="I94" s="26"/>
      <c r="J94" s="26"/>
      <c r="K94" s="7"/>
    </row>
    <row r="95" spans="2:11" ht="15" customHeight="1">
      <c r="B95" s="2"/>
      <c r="C95" s="2"/>
      <c r="D95" s="11"/>
      <c r="E95" s="4"/>
      <c r="F95" s="4"/>
      <c r="G95" s="109"/>
      <c r="H95" s="4"/>
      <c r="I95" s="2"/>
      <c r="J95" s="2"/>
      <c r="K95" s="2"/>
    </row>
    <row r="96" spans="2:11" s="6" customFormat="1" ht="19.5" customHeight="1">
      <c r="B96" s="7"/>
      <c r="C96" s="7"/>
      <c r="D96" s="22">
        <v>10</v>
      </c>
      <c r="E96" s="19" t="s">
        <v>64</v>
      </c>
      <c r="F96" s="12"/>
      <c r="G96" s="18"/>
      <c r="H96" s="5"/>
      <c r="I96" s="5"/>
      <c r="J96" s="5"/>
      <c r="K96" s="7"/>
    </row>
    <row r="97" spans="2:11" s="6" customFormat="1" ht="19.5" customHeight="1">
      <c r="B97" s="7"/>
      <c r="C97" s="7"/>
      <c r="D97" s="22">
        <v>10.01</v>
      </c>
      <c r="E97" s="5" t="s">
        <v>66</v>
      </c>
      <c r="F97" s="12" t="s">
        <v>3</v>
      </c>
      <c r="G97" s="18">
        <v>4</v>
      </c>
      <c r="H97" s="5"/>
      <c r="I97" s="5"/>
      <c r="J97" s="5"/>
      <c r="K97" s="7"/>
    </row>
    <row r="98" spans="2:11" s="6" customFormat="1" ht="19.5" customHeight="1">
      <c r="B98" s="7"/>
      <c r="C98" s="7"/>
      <c r="D98" s="22">
        <v>10.02</v>
      </c>
      <c r="E98" s="5" t="s">
        <v>65</v>
      </c>
      <c r="F98" s="12" t="s">
        <v>3</v>
      </c>
      <c r="G98" s="18">
        <v>4</v>
      </c>
      <c r="H98" s="5"/>
      <c r="I98" s="5"/>
      <c r="J98" s="5"/>
      <c r="K98" s="7"/>
    </row>
    <row r="99" spans="2:11" s="6" customFormat="1" ht="19.5" customHeight="1">
      <c r="B99" s="7"/>
      <c r="C99" s="7"/>
      <c r="D99" s="22">
        <v>10.029999999999999</v>
      </c>
      <c r="E99" s="5" t="s">
        <v>67</v>
      </c>
      <c r="F99" s="12" t="s">
        <v>3</v>
      </c>
      <c r="G99" s="18">
        <v>1</v>
      </c>
      <c r="H99" s="5"/>
      <c r="I99" s="5"/>
      <c r="J99" s="5"/>
      <c r="K99" s="7"/>
    </row>
    <row r="100" spans="2:11" s="6" customFormat="1" ht="19.5" customHeight="1">
      <c r="B100" s="7"/>
      <c r="C100" s="7"/>
      <c r="D100" s="25"/>
      <c r="E100" s="26"/>
      <c r="F100" s="27"/>
      <c r="G100" s="28"/>
      <c r="H100" s="26"/>
      <c r="I100" s="26"/>
      <c r="J100" s="26"/>
      <c r="K100" s="7"/>
    </row>
    <row r="101" spans="2:11" s="6" customFormat="1" ht="18" customHeight="1">
      <c r="B101" s="7"/>
      <c r="C101" s="7"/>
      <c r="D101" s="23"/>
      <c r="E101" s="14"/>
      <c r="F101" s="14"/>
      <c r="G101" s="14"/>
      <c r="H101" s="14"/>
      <c r="I101" s="14"/>
      <c r="J101" s="14"/>
      <c r="K101" s="7"/>
    </row>
    <row r="102" spans="2:11" s="6" customFormat="1" ht="22.5" customHeight="1">
      <c r="B102" s="7"/>
      <c r="C102" s="7"/>
      <c r="D102" s="23"/>
      <c r="E102" s="14"/>
      <c r="F102" s="14"/>
      <c r="G102" s="14"/>
      <c r="H102" s="17"/>
      <c r="I102" s="29"/>
      <c r="J102" s="17"/>
      <c r="K102" s="7"/>
    </row>
    <row r="103" spans="2:11" s="6" customFormat="1" ht="22.5" customHeight="1">
      <c r="B103" s="7"/>
      <c r="C103" s="7"/>
      <c r="D103" s="23"/>
      <c r="E103" s="14"/>
      <c r="F103" s="14"/>
      <c r="G103" s="14"/>
      <c r="H103" s="14"/>
      <c r="I103" s="14"/>
      <c r="J103" s="14"/>
      <c r="K103" s="7"/>
    </row>
    <row r="104" spans="2:11" s="6" customFormat="1" ht="19.5" customHeight="1">
      <c r="B104" s="7"/>
      <c r="C104" s="7"/>
      <c r="D104" s="22"/>
      <c r="E104" s="19" t="s">
        <v>82</v>
      </c>
      <c r="F104" s="12"/>
      <c r="G104" s="18"/>
      <c r="H104" s="5"/>
      <c r="I104" s="5"/>
      <c r="J104" s="5"/>
      <c r="K104" s="7"/>
    </row>
    <row r="105" spans="2:11" s="6" customFormat="1" ht="19.5" customHeight="1">
      <c r="B105" s="7"/>
      <c r="C105" s="7"/>
      <c r="D105" s="22"/>
      <c r="E105" s="5" t="s">
        <v>83</v>
      </c>
      <c r="F105" s="12" t="s">
        <v>90</v>
      </c>
      <c r="G105" s="18">
        <v>10</v>
      </c>
      <c r="H105" s="5"/>
      <c r="I105" s="5"/>
      <c r="J105" s="5"/>
      <c r="K105" s="7"/>
    </row>
    <row r="106" spans="2:11" s="6" customFormat="1" ht="19.5" customHeight="1">
      <c r="B106" s="7"/>
      <c r="C106" s="7"/>
      <c r="D106" s="22"/>
      <c r="E106" s="5" t="s">
        <v>84</v>
      </c>
      <c r="F106" s="12" t="s">
        <v>90</v>
      </c>
      <c r="G106" s="18">
        <v>18</v>
      </c>
      <c r="H106" s="5"/>
      <c r="I106" s="5"/>
      <c r="J106" s="5"/>
      <c r="K106" s="7"/>
    </row>
    <row r="107" spans="2:11" s="6" customFormat="1" ht="19.5" customHeight="1">
      <c r="B107" s="7"/>
      <c r="C107" s="7"/>
      <c r="D107" s="22"/>
      <c r="E107" s="5" t="s">
        <v>85</v>
      </c>
      <c r="F107" s="12" t="s">
        <v>90</v>
      </c>
      <c r="G107" s="18">
        <v>5</v>
      </c>
      <c r="H107" s="5"/>
      <c r="I107" s="5"/>
      <c r="J107" s="5"/>
      <c r="K107" s="7"/>
    </row>
    <row r="108" spans="2:11" s="6" customFormat="1" ht="19.5" customHeight="1">
      <c r="B108" s="7"/>
      <c r="C108" s="7"/>
      <c r="D108" s="22"/>
      <c r="E108" s="5" t="s">
        <v>86</v>
      </c>
      <c r="F108" s="12" t="s">
        <v>90</v>
      </c>
      <c r="G108" s="18">
        <v>4</v>
      </c>
      <c r="H108" s="5"/>
      <c r="I108" s="5"/>
      <c r="J108" s="5"/>
      <c r="K108" s="7"/>
    </row>
    <row r="109" spans="2:11" s="6" customFormat="1" ht="19.5" customHeight="1">
      <c r="B109" s="7"/>
      <c r="C109" s="7"/>
      <c r="D109" s="22"/>
      <c r="E109" s="5" t="s">
        <v>87</v>
      </c>
      <c r="F109" s="12" t="s">
        <v>90</v>
      </c>
      <c r="G109" s="18">
        <v>4</v>
      </c>
      <c r="H109" s="5"/>
      <c r="I109" s="5"/>
      <c r="J109" s="5"/>
      <c r="K109" s="7"/>
    </row>
    <row r="110" spans="2:11" s="6" customFormat="1" ht="19.5" customHeight="1">
      <c r="B110" s="7"/>
      <c r="C110" s="7"/>
      <c r="D110" s="22"/>
      <c r="E110" s="5" t="s">
        <v>88</v>
      </c>
      <c r="F110" s="12" t="s">
        <v>90</v>
      </c>
      <c r="G110" s="18">
        <v>1</v>
      </c>
      <c r="H110" s="5"/>
      <c r="I110" s="5"/>
      <c r="J110" s="5"/>
      <c r="K110" s="7"/>
    </row>
    <row r="111" spans="2:11" s="6" customFormat="1" ht="19.5" customHeight="1">
      <c r="B111" s="7"/>
      <c r="C111" s="7"/>
      <c r="D111" s="22"/>
      <c r="E111" s="5" t="s">
        <v>89</v>
      </c>
      <c r="F111" s="12" t="s">
        <v>90</v>
      </c>
      <c r="G111" s="18">
        <v>0.1</v>
      </c>
      <c r="H111" s="5"/>
      <c r="I111" s="5"/>
      <c r="J111" s="5"/>
      <c r="K111" s="7"/>
    </row>
    <row r="112" spans="2:11" s="6" customFormat="1" ht="19.5" customHeight="1">
      <c r="B112" s="7"/>
      <c r="C112" s="7"/>
      <c r="D112" s="22"/>
      <c r="E112" s="5"/>
      <c r="F112" s="12"/>
      <c r="G112" s="18"/>
      <c r="H112" s="5"/>
      <c r="I112" s="5"/>
      <c r="J112" s="5"/>
      <c r="K112" s="7"/>
    </row>
    <row r="113" spans="2:11" s="6" customFormat="1" ht="9.9499999999999993" customHeight="1">
      <c r="B113" s="7"/>
      <c r="C113" s="7"/>
      <c r="D113" s="23"/>
      <c r="E113" s="14"/>
      <c r="F113" s="14"/>
      <c r="G113" s="14"/>
      <c r="H113" s="14"/>
      <c r="I113" s="14"/>
      <c r="J113" s="14"/>
      <c r="K113" s="7"/>
    </row>
    <row r="114" spans="2:11" s="6" customFormat="1" ht="22.5" customHeight="1">
      <c r="B114" s="7"/>
      <c r="C114" s="7"/>
      <c r="D114" s="23"/>
      <c r="E114" s="14"/>
      <c r="F114" s="14"/>
      <c r="G114" s="14"/>
      <c r="H114" s="17"/>
      <c r="I114" s="17"/>
      <c r="J114" s="14"/>
      <c r="K114" s="7"/>
    </row>
    <row r="115" spans="2:11" ht="15"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2:11" s="6" customFormat="1" ht="22.5" customHeight="1">
      <c r="B116" s="7"/>
      <c r="C116" s="7"/>
      <c r="D116" s="23"/>
      <c r="E116" s="14"/>
      <c r="F116" s="14"/>
      <c r="G116" s="14"/>
      <c r="H116" s="17"/>
      <c r="I116" s="17"/>
      <c r="J116" s="30"/>
      <c r="K116" s="7"/>
    </row>
    <row r="117" spans="2:11" s="6" customFormat="1" ht="19.5" customHeight="1">
      <c r="B117" s="7"/>
      <c r="C117" s="7"/>
      <c r="D117" s="22"/>
      <c r="E117" s="5" t="s">
        <v>142</v>
      </c>
      <c r="F117" s="12" t="s">
        <v>90</v>
      </c>
      <c r="G117" s="18">
        <v>5</v>
      </c>
      <c r="H117" s="5"/>
      <c r="I117" s="5"/>
      <c r="J117" s="5"/>
      <c r="K117" s="7"/>
    </row>
    <row r="118" spans="2:11" ht="15">
      <c r="B118" s="7"/>
      <c r="C118" s="7"/>
      <c r="D118" s="7"/>
      <c r="E118" s="7"/>
      <c r="F118" s="7"/>
      <c r="G118" s="7"/>
      <c r="H118" s="7"/>
      <c r="I118" s="7"/>
      <c r="J118" s="7"/>
      <c r="K118" s="7"/>
    </row>
    <row r="119" spans="2:11" s="6" customFormat="1" ht="22.5" customHeight="1">
      <c r="B119" s="7"/>
      <c r="C119" s="7"/>
      <c r="D119" s="23"/>
      <c r="E119" s="14"/>
      <c r="F119" s="14"/>
      <c r="G119" s="14"/>
      <c r="H119" s="14"/>
      <c r="I119" s="14"/>
      <c r="J119" s="14"/>
      <c r="K119" s="7"/>
    </row>
  </sheetData>
  <sheetProtection formatRows="0" insertColumns="0" insertRows="0" insertHyperlinks="0" deleteRows="0" selectLockedCells="1" sort="0" autoFilter="0" pivotTables="0"/>
  <mergeCells count="2">
    <mergeCell ref="E9:F9"/>
    <mergeCell ref="H9:J9"/>
  </mergeCells>
  <printOptions horizontalCentered="1"/>
  <pageMargins left="0.25" right="0.25" top="0.75" bottom="0.75" header="0.3" footer="0.3"/>
  <pageSetup scale="6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4:K119"/>
  <sheetViews>
    <sheetView topLeftCell="C1" zoomScale="89" zoomScaleNormal="89" zoomScalePageLayoutView="150" workbookViewId="0">
      <selection activeCell="E8" sqref="E8"/>
    </sheetView>
  </sheetViews>
  <sheetFormatPr baseColWidth="10" defaultColWidth="9.25" defaultRowHeight="12.75"/>
  <cols>
    <col min="1" max="1" width="10.875" style="1" customWidth="1"/>
    <col min="2" max="3" width="2.125" style="1" customWidth="1"/>
    <col min="4" max="4" width="5.625" style="24" customWidth="1"/>
    <col min="5" max="5" width="50.625" style="3" customWidth="1"/>
    <col min="6" max="6" width="6.625" style="13" customWidth="1"/>
    <col min="7" max="7" width="12.625" style="13" customWidth="1"/>
    <col min="8" max="8" width="17.375" style="1" customWidth="1"/>
    <col min="9" max="9" width="22.625" style="1" customWidth="1"/>
    <col min="10" max="10" width="25.625" style="1" customWidth="1"/>
    <col min="11" max="11" width="2.125" style="1" customWidth="1"/>
    <col min="12" max="13" width="14.875" style="1" customWidth="1"/>
    <col min="14" max="16384" width="9.25" style="1"/>
  </cols>
  <sheetData>
    <row r="4" spans="2:11">
      <c r="B4" s="2"/>
      <c r="C4" s="2"/>
      <c r="D4" s="11"/>
      <c r="E4" s="4"/>
      <c r="F4" s="11"/>
      <c r="G4" s="11"/>
      <c r="H4" s="2"/>
      <c r="I4" s="2"/>
      <c r="J4" s="2"/>
      <c r="K4" s="2"/>
    </row>
    <row r="5" spans="2:11">
      <c r="B5" s="2"/>
      <c r="C5" s="2"/>
      <c r="D5" s="11"/>
      <c r="E5" s="4"/>
      <c r="F5" s="11"/>
      <c r="G5" s="11"/>
      <c r="H5" s="2"/>
      <c r="I5" s="2"/>
      <c r="J5" s="2" t="s">
        <v>165</v>
      </c>
      <c r="K5" s="2"/>
    </row>
    <row r="6" spans="2:11">
      <c r="B6" s="2"/>
      <c r="C6" s="2"/>
      <c r="D6" s="11"/>
      <c r="E6" s="4"/>
      <c r="F6" s="11"/>
      <c r="G6" s="11"/>
      <c r="H6" s="2"/>
      <c r="I6" s="2"/>
      <c r="J6" s="2"/>
      <c r="K6" s="2"/>
    </row>
    <row r="7" spans="2:11" ht="147" customHeight="1">
      <c r="B7" s="2"/>
      <c r="C7" s="2"/>
      <c r="D7" s="11"/>
      <c r="E7" s="4"/>
      <c r="F7" s="11"/>
      <c r="G7" s="11"/>
      <c r="H7" s="2"/>
      <c r="I7" s="2"/>
      <c r="J7" s="2"/>
      <c r="K7" s="2"/>
    </row>
    <row r="8" spans="2:11" ht="111" customHeight="1">
      <c r="B8" s="2"/>
      <c r="C8" s="2"/>
      <c r="D8" s="11"/>
      <c r="E8" s="150" t="s">
        <v>192</v>
      </c>
      <c r="F8" s="11"/>
      <c r="G8" s="11"/>
      <c r="H8" s="2"/>
      <c r="I8" s="2"/>
      <c r="J8" s="102"/>
      <c r="K8" s="2"/>
    </row>
    <row r="9" spans="2:11" ht="33.75" customHeight="1">
      <c r="B9" s="2"/>
      <c r="C9" s="2"/>
      <c r="D9" s="11"/>
      <c r="E9" s="118" t="s">
        <v>188</v>
      </c>
      <c r="F9" s="119"/>
      <c r="G9" s="8" t="s">
        <v>169</v>
      </c>
      <c r="H9" s="117" t="s">
        <v>167</v>
      </c>
      <c r="I9" s="117"/>
      <c r="J9" s="117"/>
      <c r="K9" s="2"/>
    </row>
    <row r="10" spans="2:11" ht="20.25" customHeight="1">
      <c r="B10" s="2"/>
      <c r="C10" s="2"/>
      <c r="D10" s="11"/>
      <c r="E10" s="107" t="s">
        <v>143</v>
      </c>
      <c r="F10" s="108"/>
      <c r="G10" s="8"/>
      <c r="H10" s="8"/>
      <c r="I10" s="8"/>
      <c r="J10" s="2"/>
      <c r="K10" s="2"/>
    </row>
    <row r="11" spans="2:11" s="6" customFormat="1" ht="24" customHeight="1">
      <c r="B11" s="7"/>
      <c r="C11" s="7"/>
      <c r="D11" s="20" t="s">
        <v>1</v>
      </c>
      <c r="E11" s="105" t="s">
        <v>4</v>
      </c>
      <c r="F11" s="106" t="s">
        <v>2</v>
      </c>
      <c r="G11" s="9" t="s">
        <v>0</v>
      </c>
      <c r="H11" s="10" t="s">
        <v>6</v>
      </c>
      <c r="I11" s="10" t="s">
        <v>6</v>
      </c>
      <c r="J11" s="16" t="s">
        <v>5</v>
      </c>
      <c r="K11" s="7"/>
    </row>
    <row r="12" spans="2:11" s="6" customFormat="1" ht="22.5" customHeight="1">
      <c r="B12" s="7"/>
      <c r="C12" s="7"/>
      <c r="D12" s="21"/>
      <c r="E12" s="15"/>
      <c r="F12" s="15"/>
      <c r="G12" s="15"/>
      <c r="H12" s="15"/>
      <c r="I12" s="15"/>
      <c r="J12" s="15"/>
      <c r="K12" s="7"/>
    </row>
    <row r="13" spans="2:11" s="6" customFormat="1" ht="19.5" customHeight="1">
      <c r="B13" s="7"/>
      <c r="C13" s="7"/>
      <c r="D13" s="22"/>
      <c r="E13" s="19" t="s">
        <v>21</v>
      </c>
      <c r="F13" s="12"/>
      <c r="G13" s="18"/>
      <c r="H13" s="5"/>
      <c r="I13" s="5"/>
      <c r="J13" s="5"/>
      <c r="K13" s="7"/>
    </row>
    <row r="14" spans="2:11" s="6" customFormat="1" ht="19.5" customHeight="1">
      <c r="B14" s="7"/>
      <c r="C14" s="7"/>
      <c r="D14" s="22" t="s">
        <v>144</v>
      </c>
      <c r="E14" s="5" t="s">
        <v>7</v>
      </c>
      <c r="F14" s="12" t="s">
        <v>3</v>
      </c>
      <c r="G14" s="18">
        <v>1</v>
      </c>
      <c r="H14" s="5"/>
      <c r="I14" s="5"/>
      <c r="J14" s="5"/>
      <c r="K14" s="7"/>
    </row>
    <row r="15" spans="2:11" s="6" customFormat="1" ht="19.5" customHeight="1">
      <c r="B15" s="7"/>
      <c r="C15" s="7"/>
      <c r="D15" s="22" t="s">
        <v>189</v>
      </c>
      <c r="E15" s="5" t="s">
        <v>9</v>
      </c>
      <c r="F15" s="12" t="s">
        <v>10</v>
      </c>
      <c r="G15" s="18">
        <v>197.3</v>
      </c>
      <c r="H15" s="5"/>
      <c r="I15" s="5"/>
      <c r="J15" s="5"/>
      <c r="K15" s="7"/>
    </row>
    <row r="16" spans="2:11" s="6" customFormat="1" ht="19.5" customHeight="1">
      <c r="B16" s="7"/>
      <c r="C16" s="7"/>
      <c r="D16" s="25"/>
      <c r="E16" s="26"/>
      <c r="F16" s="27"/>
      <c r="G16" s="28"/>
      <c r="H16" s="26"/>
      <c r="I16" s="26"/>
      <c r="J16" s="26"/>
      <c r="K16" s="7"/>
    </row>
    <row r="17" spans="2:11" ht="15" customHeight="1">
      <c r="B17" s="2"/>
      <c r="C17" s="2"/>
      <c r="D17" s="11"/>
      <c r="E17" s="4"/>
      <c r="F17" s="4"/>
      <c r="G17" s="4"/>
      <c r="H17" s="4"/>
      <c r="I17" s="2"/>
      <c r="J17" s="2"/>
      <c r="K17" s="2"/>
    </row>
    <row r="18" spans="2:11" s="6" customFormat="1" ht="19.5" customHeight="1">
      <c r="B18" s="7"/>
      <c r="C18" s="7"/>
      <c r="D18" s="22"/>
      <c r="E18" s="19" t="s">
        <v>22</v>
      </c>
      <c r="F18" s="12"/>
      <c r="G18" s="18"/>
      <c r="H18" s="5"/>
      <c r="I18" s="5"/>
      <c r="J18" s="5"/>
      <c r="K18" s="7"/>
    </row>
    <row r="19" spans="2:11" s="6" customFormat="1" ht="19.5" customHeight="1">
      <c r="B19" s="7"/>
      <c r="C19" s="7"/>
      <c r="D19" s="22">
        <v>1</v>
      </c>
      <c r="E19" s="5" t="s">
        <v>12</v>
      </c>
      <c r="F19" s="12" t="s">
        <v>13</v>
      </c>
      <c r="G19" s="18">
        <f>126*0.45*0.8</f>
        <v>45.360000000000007</v>
      </c>
      <c r="H19" s="5"/>
      <c r="I19" s="5"/>
      <c r="J19" s="5"/>
      <c r="K19" s="7"/>
    </row>
    <row r="20" spans="2:11" s="6" customFormat="1" ht="19.5" customHeight="1">
      <c r="B20" s="7"/>
      <c r="C20" s="7"/>
      <c r="D20" s="22">
        <f>D19+1</f>
        <v>2</v>
      </c>
      <c r="E20" s="5" t="s">
        <v>145</v>
      </c>
      <c r="F20" s="12" t="s">
        <v>13</v>
      </c>
      <c r="G20" s="18">
        <f>18*1*1*0.85</f>
        <v>15.299999999999999</v>
      </c>
      <c r="H20" s="5"/>
      <c r="I20" s="5"/>
      <c r="J20" s="5"/>
      <c r="K20" s="7"/>
    </row>
    <row r="21" spans="2:11" s="6" customFormat="1" ht="19.5" customHeight="1">
      <c r="B21" s="7"/>
      <c r="C21" s="7"/>
      <c r="D21" s="22">
        <v>3</v>
      </c>
      <c r="E21" s="5" t="s">
        <v>8</v>
      </c>
      <c r="F21" s="12" t="s">
        <v>13</v>
      </c>
      <c r="G21" s="18">
        <f>G19+G20*1.2</f>
        <v>63.720000000000006</v>
      </c>
      <c r="H21" s="5"/>
      <c r="I21" s="5"/>
      <c r="J21" s="5"/>
      <c r="K21" s="7"/>
    </row>
    <row r="22" spans="2:11" s="6" customFormat="1" ht="19.5" customHeight="1">
      <c r="B22" s="7"/>
      <c r="C22" s="7"/>
      <c r="D22" s="25"/>
      <c r="E22" s="26"/>
      <c r="F22" s="27"/>
      <c r="G22" s="28"/>
      <c r="H22" s="26"/>
      <c r="I22" s="26"/>
      <c r="J22" s="26"/>
      <c r="K22" s="7"/>
    </row>
    <row r="23" spans="2:11" ht="15" customHeight="1">
      <c r="B23" s="2"/>
      <c r="C23" s="2"/>
      <c r="D23" s="11"/>
      <c r="E23" s="4"/>
      <c r="F23" s="4"/>
      <c r="G23" s="4"/>
      <c r="H23" s="4"/>
      <c r="I23" s="2"/>
      <c r="J23" s="2"/>
      <c r="K23" s="2"/>
    </row>
    <row r="24" spans="2:11" s="6" customFormat="1" ht="19.5" customHeight="1">
      <c r="B24" s="7"/>
      <c r="C24" s="7"/>
      <c r="D24" s="22"/>
      <c r="E24" s="19" t="s">
        <v>14</v>
      </c>
      <c r="F24" s="12"/>
      <c r="G24" s="18"/>
      <c r="H24" s="5"/>
      <c r="I24" s="5"/>
      <c r="J24" s="5"/>
      <c r="K24" s="7"/>
    </row>
    <row r="25" spans="2:11" s="6" customFormat="1" ht="19.5" customHeight="1">
      <c r="B25" s="7"/>
      <c r="C25" s="7"/>
      <c r="D25" s="22">
        <v>1</v>
      </c>
      <c r="E25" s="5" t="s">
        <v>18</v>
      </c>
      <c r="F25" s="12" t="s">
        <v>13</v>
      </c>
      <c r="G25" s="18">
        <f>18*3.45*0.15*0.2</f>
        <v>1.863</v>
      </c>
      <c r="H25" s="5"/>
      <c r="I25" s="5"/>
      <c r="J25" s="5"/>
      <c r="K25" s="7"/>
    </row>
    <row r="26" spans="2:11" s="6" customFormat="1" ht="19.5" customHeight="1">
      <c r="B26" s="7"/>
      <c r="C26" s="7"/>
      <c r="D26" s="22">
        <f t="shared" ref="D26:D30" si="0">D25+1</f>
        <v>2</v>
      </c>
      <c r="E26" s="5" t="s">
        <v>24</v>
      </c>
      <c r="F26" s="12" t="s">
        <v>13</v>
      </c>
      <c r="G26" s="18">
        <f>126*0.15*0.2</f>
        <v>3.78</v>
      </c>
      <c r="H26" s="5"/>
      <c r="I26" s="5"/>
      <c r="J26" s="5"/>
      <c r="K26" s="7"/>
    </row>
    <row r="27" spans="2:11" s="6" customFormat="1" ht="19.5" customHeight="1">
      <c r="B27" s="7"/>
      <c r="C27" s="7"/>
      <c r="D27" s="22">
        <f t="shared" si="0"/>
        <v>3</v>
      </c>
      <c r="E27" s="5" t="s">
        <v>17</v>
      </c>
      <c r="F27" s="12" t="s">
        <v>13</v>
      </c>
      <c r="G27" s="18">
        <f>18*1*1*0.3</f>
        <v>5.3999999999999995</v>
      </c>
      <c r="H27" s="5"/>
      <c r="I27" s="5"/>
      <c r="J27" s="5"/>
      <c r="K27" s="7"/>
    </row>
    <row r="28" spans="2:11" s="6" customFormat="1" ht="19.5" customHeight="1">
      <c r="B28" s="7"/>
      <c r="C28" s="7"/>
      <c r="D28" s="22">
        <f t="shared" si="0"/>
        <v>4</v>
      </c>
      <c r="E28" s="5" t="s">
        <v>16</v>
      </c>
      <c r="F28" s="12" t="s">
        <v>13</v>
      </c>
      <c r="G28" s="18">
        <f>126*0.45*0.25</f>
        <v>14.175000000000001</v>
      </c>
      <c r="H28" s="5"/>
      <c r="I28" s="5"/>
      <c r="J28" s="5"/>
      <c r="K28" s="7"/>
    </row>
    <row r="29" spans="2:11" s="6" customFormat="1" ht="19.5" customHeight="1">
      <c r="B29" s="7"/>
      <c r="C29" s="7"/>
      <c r="D29" s="22">
        <f t="shared" si="0"/>
        <v>5</v>
      </c>
      <c r="E29" s="5" t="s">
        <v>19</v>
      </c>
      <c r="F29" s="12" t="s">
        <v>10</v>
      </c>
      <c r="G29" s="18">
        <v>252</v>
      </c>
      <c r="H29" s="5"/>
      <c r="I29" s="5"/>
      <c r="J29" s="5"/>
      <c r="K29" s="7"/>
    </row>
    <row r="30" spans="2:11" s="6" customFormat="1" ht="19.5" customHeight="1">
      <c r="B30" s="7"/>
      <c r="C30" s="7"/>
      <c r="D30" s="22">
        <f t="shared" si="0"/>
        <v>6</v>
      </c>
      <c r="E30" s="5" t="s">
        <v>20</v>
      </c>
      <c r="F30" s="12" t="s">
        <v>13</v>
      </c>
      <c r="G30" s="18">
        <f>220*0.1</f>
        <v>22</v>
      </c>
      <c r="H30" s="5"/>
      <c r="I30" s="5"/>
      <c r="J30" s="5"/>
      <c r="K30" s="7"/>
    </row>
    <row r="31" spans="2:11" s="6" customFormat="1" ht="19.5" customHeight="1">
      <c r="B31" s="7"/>
      <c r="C31" s="7"/>
      <c r="D31" s="25"/>
      <c r="E31" s="26"/>
      <c r="F31" s="27"/>
      <c r="G31" s="28"/>
      <c r="H31" s="26"/>
      <c r="I31" s="26"/>
      <c r="J31" s="26"/>
      <c r="K31" s="7"/>
    </row>
    <row r="32" spans="2:11" ht="15" customHeight="1">
      <c r="B32" s="2"/>
      <c r="C32" s="2"/>
      <c r="D32" s="11"/>
      <c r="E32" s="4"/>
      <c r="F32" s="4"/>
      <c r="G32" s="4"/>
      <c r="H32" s="4"/>
      <c r="I32" s="2"/>
      <c r="J32" s="2"/>
      <c r="K32" s="2"/>
    </row>
    <row r="33" spans="2:11" s="6" customFormat="1" ht="19.5" customHeight="1">
      <c r="B33" s="7"/>
      <c r="C33" s="7"/>
      <c r="D33" s="22"/>
      <c r="E33" s="19" t="s">
        <v>25</v>
      </c>
      <c r="F33" s="12"/>
      <c r="G33" s="18"/>
      <c r="H33" s="5"/>
      <c r="I33" s="5"/>
      <c r="J33" s="5"/>
      <c r="K33" s="7"/>
    </row>
    <row r="34" spans="2:11" s="6" customFormat="1" ht="19.5" customHeight="1">
      <c r="B34" s="7"/>
      <c r="C34" s="7"/>
      <c r="D34" s="22">
        <f>D33+1</f>
        <v>1</v>
      </c>
      <c r="E34" s="5" t="s">
        <v>26</v>
      </c>
      <c r="F34" s="12" t="s">
        <v>10</v>
      </c>
      <c r="G34" s="18">
        <f>126*0.6</f>
        <v>75.599999999999994</v>
      </c>
      <c r="H34" s="5"/>
      <c r="I34" s="5"/>
      <c r="J34" s="5"/>
      <c r="K34" s="7"/>
    </row>
    <row r="35" spans="2:11" s="6" customFormat="1" ht="19.5" customHeight="1">
      <c r="B35" s="7"/>
      <c r="C35" s="7"/>
      <c r="D35" s="22">
        <f>D34+1</f>
        <v>2</v>
      </c>
      <c r="E35" s="5" t="s">
        <v>27</v>
      </c>
      <c r="F35" s="12" t="s">
        <v>10</v>
      </c>
      <c r="G35" s="18">
        <f>126*2.9</f>
        <v>365.4</v>
      </c>
      <c r="H35" s="5"/>
      <c r="I35" s="5"/>
      <c r="J35" s="5"/>
      <c r="K35" s="7"/>
    </row>
    <row r="36" spans="2:11" s="6" customFormat="1" ht="19.5" customHeight="1">
      <c r="B36" s="7"/>
      <c r="C36" s="7"/>
      <c r="D36" s="22">
        <f>D35+1</f>
        <v>3</v>
      </c>
      <c r="E36" s="5" t="s">
        <v>28</v>
      </c>
      <c r="F36" s="12" t="s">
        <v>10</v>
      </c>
      <c r="G36" s="18">
        <f>78*0.2</f>
        <v>15.600000000000001</v>
      </c>
      <c r="H36" s="5"/>
      <c r="I36" s="5"/>
      <c r="J36" s="5"/>
      <c r="K36" s="7"/>
    </row>
    <row r="37" spans="2:11" s="6" customFormat="1" ht="19.5" customHeight="1">
      <c r="B37" s="7"/>
      <c r="C37" s="7"/>
      <c r="D37" s="22">
        <f>D36+1</f>
        <v>4</v>
      </c>
      <c r="E37" s="5" t="s">
        <v>29</v>
      </c>
      <c r="F37" s="12" t="s">
        <v>13</v>
      </c>
      <c r="G37" s="18">
        <f>24*0.15*0.25</f>
        <v>0.89999999999999991</v>
      </c>
      <c r="H37" s="5"/>
      <c r="I37" s="5"/>
      <c r="J37" s="5"/>
      <c r="K37" s="7"/>
    </row>
    <row r="38" spans="2:11" s="6" customFormat="1" ht="19.5" customHeight="1">
      <c r="B38" s="7"/>
      <c r="C38" s="7"/>
      <c r="D38" s="25"/>
      <c r="E38" s="26"/>
      <c r="F38" s="27"/>
      <c r="G38" s="28"/>
      <c r="H38" s="26"/>
      <c r="I38" s="26"/>
      <c r="J38" s="26"/>
      <c r="K38" s="7"/>
    </row>
    <row r="39" spans="2:11" ht="15" customHeight="1">
      <c r="B39" s="2"/>
      <c r="C39" s="2"/>
      <c r="D39" s="11"/>
      <c r="E39" s="4"/>
      <c r="F39" s="4"/>
      <c r="G39" s="4"/>
      <c r="H39" s="4"/>
      <c r="I39" s="2"/>
      <c r="J39" s="2"/>
      <c r="K39" s="2"/>
    </row>
    <row r="40" spans="2:11" s="6" customFormat="1" ht="19.5" customHeight="1">
      <c r="B40" s="7"/>
      <c r="C40" s="7"/>
      <c r="D40" s="22"/>
      <c r="E40" s="19" t="s">
        <v>38</v>
      </c>
      <c r="F40" s="12"/>
      <c r="G40" s="18"/>
      <c r="H40" s="5"/>
      <c r="I40" s="5"/>
      <c r="J40" s="5"/>
      <c r="K40" s="7"/>
    </row>
    <row r="41" spans="2:11" s="6" customFormat="1" ht="19.5" customHeight="1">
      <c r="B41" s="7"/>
      <c r="C41" s="7"/>
      <c r="D41" s="22">
        <f t="shared" ref="D41:D48" si="1">D40+1</f>
        <v>1</v>
      </c>
      <c r="E41" s="5" t="s">
        <v>30</v>
      </c>
      <c r="F41" s="12" t="s">
        <v>10</v>
      </c>
      <c r="G41" s="18">
        <f>252*2.9</f>
        <v>730.8</v>
      </c>
      <c r="H41" s="5"/>
      <c r="I41" s="5"/>
      <c r="J41" s="5"/>
      <c r="K41" s="7"/>
    </row>
    <row r="42" spans="2:11" s="6" customFormat="1" ht="19.5" customHeight="1">
      <c r="B42" s="7"/>
      <c r="C42" s="7"/>
      <c r="D42" s="22">
        <f t="shared" si="1"/>
        <v>2</v>
      </c>
      <c r="E42" s="5" t="s">
        <v>140</v>
      </c>
      <c r="F42" s="12" t="s">
        <v>10</v>
      </c>
      <c r="G42" s="18">
        <f>252*2.9</f>
        <v>730.8</v>
      </c>
      <c r="H42" s="5"/>
      <c r="I42" s="5"/>
      <c r="J42" s="5"/>
      <c r="K42" s="7"/>
    </row>
    <row r="43" spans="2:11" s="6" customFormat="1" ht="19.5" customHeight="1">
      <c r="B43" s="7"/>
      <c r="C43" s="7"/>
      <c r="D43" s="22">
        <f t="shared" si="1"/>
        <v>3</v>
      </c>
      <c r="E43" s="5" t="s">
        <v>31</v>
      </c>
      <c r="F43" s="12" t="s">
        <v>34</v>
      </c>
      <c r="G43" s="18">
        <f>217+234+130</f>
        <v>581</v>
      </c>
      <c r="H43" s="5"/>
      <c r="I43" s="5"/>
      <c r="J43" s="5"/>
      <c r="K43" s="7"/>
    </row>
    <row r="44" spans="2:11" s="6" customFormat="1" ht="19.5" customHeight="1">
      <c r="B44" s="7"/>
      <c r="C44" s="7"/>
      <c r="D44" s="22">
        <f t="shared" si="1"/>
        <v>4</v>
      </c>
      <c r="E44" s="5" t="s">
        <v>32</v>
      </c>
      <c r="F44" s="12" t="s">
        <v>34</v>
      </c>
      <c r="G44" s="18">
        <v>222</v>
      </c>
      <c r="H44" s="5"/>
      <c r="I44" s="5"/>
      <c r="J44" s="5"/>
      <c r="K44" s="7"/>
    </row>
    <row r="45" spans="2:11" s="6" customFormat="1" ht="19.5" customHeight="1">
      <c r="B45" s="7"/>
      <c r="C45" s="7"/>
      <c r="D45" s="22">
        <f t="shared" si="1"/>
        <v>5</v>
      </c>
      <c r="E45" s="5" t="s">
        <v>33</v>
      </c>
      <c r="F45" s="12" t="s">
        <v>10</v>
      </c>
      <c r="G45" s="18">
        <v>190</v>
      </c>
      <c r="H45" s="5"/>
      <c r="I45" s="5"/>
      <c r="J45" s="5"/>
      <c r="K45" s="7"/>
    </row>
    <row r="46" spans="2:11" s="6" customFormat="1" ht="19.5" customHeight="1">
      <c r="B46" s="7"/>
      <c r="C46" s="7"/>
      <c r="D46" s="22">
        <f t="shared" si="1"/>
        <v>6</v>
      </c>
      <c r="E46" s="5" t="s">
        <v>39</v>
      </c>
      <c r="F46" s="12" t="s">
        <v>10</v>
      </c>
      <c r="G46" s="18">
        <v>246</v>
      </c>
      <c r="H46" s="5"/>
      <c r="I46" s="5"/>
      <c r="J46" s="5"/>
      <c r="K46" s="7"/>
    </row>
    <row r="47" spans="2:11" s="6" customFormat="1" ht="19.5" customHeight="1">
      <c r="B47" s="7"/>
      <c r="C47" s="7"/>
      <c r="D47" s="22">
        <f t="shared" si="1"/>
        <v>7</v>
      </c>
      <c r="E47" s="5" t="s">
        <v>135</v>
      </c>
      <c r="F47" s="12" t="s">
        <v>146</v>
      </c>
      <c r="G47" s="18">
        <v>220</v>
      </c>
      <c r="H47" s="5"/>
      <c r="I47" s="5"/>
      <c r="J47" s="5"/>
      <c r="K47" s="7"/>
    </row>
    <row r="48" spans="2:11" s="6" customFormat="1" ht="19.5" customHeight="1">
      <c r="B48" s="7"/>
      <c r="C48" s="7"/>
      <c r="D48" s="22">
        <f t="shared" si="1"/>
        <v>8</v>
      </c>
      <c r="E48" s="5" t="s">
        <v>92</v>
      </c>
      <c r="F48" s="12" t="s">
        <v>10</v>
      </c>
      <c r="G48" s="18">
        <v>191</v>
      </c>
      <c r="H48" s="5"/>
      <c r="I48" s="5"/>
      <c r="J48" s="5"/>
      <c r="K48" s="7"/>
    </row>
    <row r="49" spans="2:11" s="6" customFormat="1" ht="19.5" customHeight="1">
      <c r="B49" s="7"/>
      <c r="C49" s="7"/>
      <c r="D49" s="25"/>
      <c r="E49" s="26"/>
      <c r="F49" s="27"/>
      <c r="G49" s="28"/>
      <c r="H49" s="26"/>
      <c r="I49" s="26"/>
      <c r="J49" s="26"/>
      <c r="K49" s="7"/>
    </row>
    <row r="50" spans="2:11" ht="15" customHeight="1">
      <c r="B50" s="2"/>
      <c r="C50" s="2"/>
      <c r="D50" s="11"/>
      <c r="E50" s="4"/>
      <c r="F50" s="4"/>
      <c r="G50" s="4"/>
      <c r="H50" s="4"/>
      <c r="I50" s="2"/>
      <c r="J50" s="2"/>
      <c r="K50" s="2"/>
    </row>
    <row r="51" spans="2:11" s="6" customFormat="1" ht="19.5" customHeight="1">
      <c r="B51" s="7"/>
      <c r="C51" s="7"/>
      <c r="D51" s="22"/>
      <c r="E51" s="19" t="s">
        <v>35</v>
      </c>
      <c r="F51" s="12"/>
      <c r="G51" s="18"/>
      <c r="H51" s="5"/>
      <c r="I51" s="5"/>
      <c r="J51" s="5"/>
      <c r="K51" s="7"/>
    </row>
    <row r="52" spans="2:11" s="6" customFormat="1" ht="19.5" customHeight="1">
      <c r="B52" s="7"/>
      <c r="C52" s="7"/>
      <c r="D52" s="22">
        <f>D51+1</f>
        <v>1</v>
      </c>
      <c r="E52" s="5" t="s">
        <v>36</v>
      </c>
      <c r="F52" s="12" t="s">
        <v>10</v>
      </c>
      <c r="G52" s="18">
        <v>730</v>
      </c>
      <c r="H52" s="5"/>
      <c r="I52" s="5"/>
      <c r="J52" s="5"/>
      <c r="K52" s="7"/>
    </row>
    <row r="53" spans="2:11" s="6" customFormat="1" ht="19.5" customHeight="1">
      <c r="B53" s="7"/>
      <c r="C53" s="7"/>
      <c r="D53" s="22">
        <f>D52+1</f>
        <v>2</v>
      </c>
      <c r="E53" s="5" t="s">
        <v>37</v>
      </c>
      <c r="F53" s="12" t="s">
        <v>10</v>
      </c>
      <c r="G53" s="18">
        <v>220</v>
      </c>
      <c r="H53" s="5"/>
      <c r="I53" s="5"/>
      <c r="J53" s="5"/>
      <c r="K53" s="7"/>
    </row>
    <row r="54" spans="2:11" s="6" customFormat="1" ht="19.5" customHeight="1">
      <c r="B54" s="7"/>
      <c r="C54" s="7"/>
      <c r="D54" s="25"/>
      <c r="E54" s="26"/>
      <c r="F54" s="27"/>
      <c r="G54" s="28"/>
      <c r="H54" s="26"/>
      <c r="I54" s="26"/>
      <c r="J54" s="26"/>
      <c r="K54" s="7"/>
    </row>
    <row r="55" spans="2:11" ht="15" customHeight="1">
      <c r="B55" s="2"/>
      <c r="C55" s="2"/>
      <c r="D55" s="11"/>
      <c r="E55" s="4"/>
      <c r="F55" s="4"/>
      <c r="G55" s="4"/>
      <c r="H55" s="4"/>
      <c r="I55" s="2"/>
      <c r="J55" s="2"/>
      <c r="K55" s="2"/>
    </row>
    <row r="56" spans="2:11" s="6" customFormat="1" ht="19.5" customHeight="1">
      <c r="B56" s="7"/>
      <c r="C56" s="7"/>
      <c r="D56" s="22"/>
      <c r="E56" s="19" t="s">
        <v>41</v>
      </c>
      <c r="F56" s="12"/>
      <c r="G56" s="18"/>
      <c r="H56" s="5"/>
      <c r="I56" s="5"/>
      <c r="J56" s="5"/>
      <c r="K56" s="7"/>
    </row>
    <row r="57" spans="2:11" s="6" customFormat="1" ht="19.5" customHeight="1">
      <c r="B57" s="7"/>
      <c r="C57" s="7"/>
      <c r="D57" s="22">
        <f t="shared" ref="D57:D63" si="2">D56+1</f>
        <v>1</v>
      </c>
      <c r="E57" s="5" t="s">
        <v>42</v>
      </c>
      <c r="F57" s="12" t="s">
        <v>3</v>
      </c>
      <c r="G57" s="18">
        <v>12</v>
      </c>
      <c r="H57" s="5"/>
      <c r="I57" s="5"/>
      <c r="J57" s="5"/>
      <c r="K57" s="7"/>
    </row>
    <row r="58" spans="2:11" s="6" customFormat="1" ht="19.5" customHeight="1">
      <c r="B58" s="7"/>
      <c r="C58" s="7"/>
      <c r="D58" s="22">
        <f t="shared" si="2"/>
        <v>2</v>
      </c>
      <c r="E58" s="5" t="s">
        <v>43</v>
      </c>
      <c r="F58" s="12" t="s">
        <v>3</v>
      </c>
      <c r="G58" s="18">
        <v>16</v>
      </c>
      <c r="H58" s="5"/>
      <c r="I58" s="5"/>
      <c r="J58" s="5"/>
      <c r="K58" s="7"/>
    </row>
    <row r="59" spans="2:11" s="6" customFormat="1" ht="19.5" customHeight="1">
      <c r="B59" s="7"/>
      <c r="C59" s="7"/>
      <c r="D59" s="22">
        <f t="shared" si="2"/>
        <v>3</v>
      </c>
      <c r="E59" s="5" t="s">
        <v>46</v>
      </c>
      <c r="F59" s="12" t="s">
        <v>3</v>
      </c>
      <c r="G59" s="18">
        <f>5*8</f>
        <v>40</v>
      </c>
      <c r="H59" s="5"/>
      <c r="I59" s="5"/>
      <c r="J59" s="5"/>
      <c r="K59" s="7"/>
    </row>
    <row r="60" spans="2:11" s="6" customFormat="1" ht="19.5" customHeight="1">
      <c r="B60" s="7"/>
      <c r="C60" s="7"/>
      <c r="D60" s="22">
        <f t="shared" si="2"/>
        <v>4</v>
      </c>
      <c r="E60" s="5" t="s">
        <v>44</v>
      </c>
      <c r="F60" s="12" t="s">
        <v>3</v>
      </c>
      <c r="G60" s="18">
        <v>9</v>
      </c>
      <c r="H60" s="5"/>
      <c r="I60" s="5"/>
      <c r="J60" s="5"/>
      <c r="K60" s="7"/>
    </row>
    <row r="61" spans="2:11" s="6" customFormat="1" ht="19.5" customHeight="1">
      <c r="B61" s="7"/>
      <c r="C61" s="7"/>
      <c r="D61" s="22">
        <f t="shared" si="2"/>
        <v>5</v>
      </c>
      <c r="E61" s="5" t="s">
        <v>45</v>
      </c>
      <c r="F61" s="12" t="s">
        <v>3</v>
      </c>
      <c r="G61" s="18">
        <v>16</v>
      </c>
      <c r="H61" s="5"/>
      <c r="I61" s="5"/>
      <c r="J61" s="5"/>
      <c r="K61" s="7"/>
    </row>
    <row r="62" spans="2:11" s="6" customFormat="1" ht="19.5" customHeight="1">
      <c r="B62" s="7"/>
      <c r="C62" s="7"/>
      <c r="D62" s="22">
        <f t="shared" si="2"/>
        <v>6</v>
      </c>
      <c r="E62" s="5" t="s">
        <v>47</v>
      </c>
      <c r="F62" s="12" t="s">
        <v>3</v>
      </c>
      <c r="G62" s="18">
        <v>8</v>
      </c>
      <c r="H62" s="5"/>
      <c r="I62" s="5"/>
      <c r="J62" s="5"/>
      <c r="K62" s="7"/>
    </row>
    <row r="63" spans="2:11" s="6" customFormat="1" ht="19.5" customHeight="1">
      <c r="B63" s="7"/>
      <c r="C63" s="7"/>
      <c r="D63" s="22">
        <f t="shared" si="2"/>
        <v>7</v>
      </c>
      <c r="E63" s="5" t="s">
        <v>48</v>
      </c>
      <c r="F63" s="12" t="s">
        <v>3</v>
      </c>
      <c r="G63" s="18">
        <v>9</v>
      </c>
      <c r="H63" s="5"/>
      <c r="I63" s="5"/>
      <c r="J63" s="5"/>
      <c r="K63" s="7"/>
    </row>
    <row r="64" spans="2:11" s="6" customFormat="1" ht="19.5" customHeight="1">
      <c r="B64" s="7"/>
      <c r="C64" s="7"/>
      <c r="D64" s="25"/>
      <c r="E64" s="26"/>
      <c r="F64" s="27"/>
      <c r="G64" s="28"/>
      <c r="H64" s="26"/>
      <c r="I64" s="26"/>
      <c r="J64" s="26"/>
      <c r="K64" s="7"/>
    </row>
    <row r="65" spans="2:11" ht="15" customHeight="1">
      <c r="B65" s="2"/>
      <c r="C65" s="2"/>
      <c r="D65" s="11"/>
      <c r="E65" s="4"/>
      <c r="F65" s="4"/>
      <c r="G65" s="4"/>
      <c r="H65" s="4"/>
      <c r="I65" s="2"/>
      <c r="J65" s="2"/>
      <c r="K65" s="2"/>
    </row>
    <row r="66" spans="2:11" s="6" customFormat="1" ht="19.5" customHeight="1">
      <c r="B66" s="7"/>
      <c r="C66" s="7"/>
      <c r="D66" s="25"/>
      <c r="E66" s="26"/>
      <c r="F66" s="27"/>
      <c r="G66" s="28"/>
      <c r="H66" s="26"/>
      <c r="I66" s="26"/>
      <c r="J66" s="26"/>
      <c r="K66" s="7"/>
    </row>
    <row r="67" spans="2:11" ht="15" customHeight="1">
      <c r="B67" s="2"/>
      <c r="C67" s="2"/>
      <c r="D67" s="11"/>
      <c r="E67" s="4"/>
      <c r="F67" s="4"/>
      <c r="G67" s="4"/>
      <c r="H67" s="4"/>
      <c r="I67" s="2"/>
      <c r="J67" s="2"/>
      <c r="K67" s="2"/>
    </row>
    <row r="68" spans="2:11" s="6" customFormat="1" ht="19.5" customHeight="1">
      <c r="B68" s="7"/>
      <c r="C68" s="7"/>
      <c r="D68" s="22"/>
      <c r="E68" s="19" t="s">
        <v>63</v>
      </c>
      <c r="F68" s="12"/>
      <c r="G68" s="18"/>
      <c r="H68" s="5"/>
      <c r="I68" s="5"/>
      <c r="J68" s="5"/>
      <c r="K68" s="7"/>
    </row>
    <row r="69" spans="2:11" s="6" customFormat="1" ht="19.5" customHeight="1">
      <c r="B69" s="7"/>
      <c r="C69" s="7"/>
      <c r="D69" s="22">
        <v>1</v>
      </c>
      <c r="E69" s="5" t="s">
        <v>70</v>
      </c>
      <c r="F69" s="12" t="s">
        <v>72</v>
      </c>
      <c r="G69" s="18">
        <f>5.25*8*10.86</f>
        <v>456.12</v>
      </c>
      <c r="H69" s="5"/>
      <c r="I69" s="5"/>
      <c r="J69" s="5"/>
      <c r="K69" s="7"/>
    </row>
    <row r="70" spans="2:11" s="6" customFormat="1" ht="19.5" customHeight="1">
      <c r="B70" s="7"/>
      <c r="C70" s="7"/>
      <c r="D70" s="22">
        <f t="shared" ref="D70:D72" si="3">D69+1</f>
        <v>2</v>
      </c>
      <c r="E70" s="5" t="s">
        <v>69</v>
      </c>
      <c r="F70" s="12" t="s">
        <v>72</v>
      </c>
      <c r="G70" s="18">
        <f>14*8</f>
        <v>112</v>
      </c>
      <c r="H70" s="5"/>
      <c r="I70" s="5"/>
      <c r="J70" s="5"/>
      <c r="K70" s="7"/>
    </row>
    <row r="71" spans="2:11" s="6" customFormat="1" ht="19.5" customHeight="1">
      <c r="B71" s="7"/>
      <c r="C71" s="7"/>
      <c r="D71" s="22">
        <f t="shared" si="3"/>
        <v>3</v>
      </c>
      <c r="E71" s="5" t="s">
        <v>71</v>
      </c>
      <c r="F71" s="12" t="s">
        <v>10</v>
      </c>
      <c r="G71" s="18">
        <f>1.2*8</f>
        <v>9.6</v>
      </c>
      <c r="H71" s="5"/>
      <c r="I71" s="5"/>
      <c r="J71" s="5"/>
      <c r="K71" s="7"/>
    </row>
    <row r="72" spans="2:11" s="6" customFormat="1" ht="19.5" customHeight="1">
      <c r="B72" s="7"/>
      <c r="C72" s="7"/>
      <c r="D72" s="22">
        <f t="shared" si="3"/>
        <v>4</v>
      </c>
      <c r="E72" s="5" t="s">
        <v>91</v>
      </c>
      <c r="F72" s="12" t="s">
        <v>3</v>
      </c>
      <c r="G72" s="18">
        <v>1</v>
      </c>
      <c r="H72" s="5"/>
      <c r="I72" s="5"/>
      <c r="J72" s="5"/>
      <c r="K72" s="7"/>
    </row>
    <row r="73" spans="2:11" s="6" customFormat="1" ht="19.5" customHeight="1">
      <c r="B73" s="7"/>
      <c r="C73" s="7"/>
      <c r="D73" s="25"/>
      <c r="E73" s="26"/>
      <c r="F73" s="27"/>
      <c r="G73" s="28"/>
      <c r="H73" s="26"/>
      <c r="I73" s="26"/>
      <c r="J73" s="26"/>
      <c r="K73" s="7"/>
    </row>
    <row r="74" spans="2:11" ht="15" customHeight="1">
      <c r="B74" s="2"/>
      <c r="C74" s="2"/>
      <c r="D74" s="11"/>
      <c r="E74" s="4"/>
      <c r="F74" s="4"/>
      <c r="G74" s="4"/>
      <c r="H74" s="4"/>
      <c r="I74" s="2"/>
      <c r="J74" s="2"/>
      <c r="K74" s="2"/>
    </row>
    <row r="75" spans="2:11" s="6" customFormat="1" ht="19.5" customHeight="1">
      <c r="B75" s="7"/>
      <c r="C75" s="7"/>
      <c r="D75" s="22"/>
      <c r="E75" s="19" t="s">
        <v>147</v>
      </c>
      <c r="F75" s="12"/>
      <c r="G75" s="18"/>
      <c r="H75" s="5"/>
      <c r="I75" s="5"/>
      <c r="J75" s="5"/>
      <c r="K75" s="7"/>
    </row>
    <row r="76" spans="2:11" s="6" customFormat="1" ht="19.5" customHeight="1">
      <c r="B76" s="7"/>
      <c r="C76" s="7"/>
      <c r="D76" s="22">
        <v>1</v>
      </c>
      <c r="E76" s="5" t="s">
        <v>78</v>
      </c>
      <c r="F76" s="12" t="s">
        <v>13</v>
      </c>
      <c r="G76" s="18">
        <f>130*0.45*0.8</f>
        <v>46.800000000000004</v>
      </c>
      <c r="H76" s="5"/>
      <c r="I76" s="5"/>
      <c r="J76" s="5"/>
      <c r="K76" s="7"/>
    </row>
    <row r="77" spans="2:11" s="6" customFormat="1" ht="19.5" customHeight="1">
      <c r="B77" s="7"/>
      <c r="C77" s="7"/>
      <c r="D77" s="22">
        <v>2</v>
      </c>
      <c r="E77" s="5" t="s">
        <v>81</v>
      </c>
      <c r="F77" s="12" t="s">
        <v>13</v>
      </c>
      <c r="G77" s="18">
        <f>130*0.45*0.25</f>
        <v>14.625</v>
      </c>
      <c r="H77" s="5"/>
      <c r="I77" s="5"/>
      <c r="J77" s="5"/>
      <c r="K77" s="7"/>
    </row>
    <row r="78" spans="2:11" s="6" customFormat="1" ht="19.5" customHeight="1">
      <c r="B78" s="7"/>
      <c r="C78" s="7"/>
      <c r="D78" s="22">
        <v>3</v>
      </c>
      <c r="E78" s="5" t="s">
        <v>148</v>
      </c>
      <c r="F78" s="12" t="s">
        <v>13</v>
      </c>
      <c r="G78" s="18">
        <f>34*1*1*0.85</f>
        <v>28.9</v>
      </c>
      <c r="H78" s="5"/>
      <c r="I78" s="5"/>
      <c r="J78" s="5"/>
      <c r="K78" s="7"/>
    </row>
    <row r="79" spans="2:11" s="6" customFormat="1" ht="19.5" customHeight="1">
      <c r="B79" s="7"/>
      <c r="C79" s="7"/>
      <c r="D79" s="22">
        <v>4</v>
      </c>
      <c r="E79" s="5" t="s">
        <v>149</v>
      </c>
      <c r="F79" s="12" t="s">
        <v>13</v>
      </c>
      <c r="G79" s="18">
        <f>34*1*1*0.3</f>
        <v>10.199999999999999</v>
      </c>
      <c r="H79" s="5"/>
      <c r="I79" s="5"/>
      <c r="J79" s="5"/>
      <c r="K79" s="7"/>
    </row>
    <row r="80" spans="2:11" s="6" customFormat="1" ht="19.5" customHeight="1">
      <c r="B80" s="7"/>
      <c r="C80" s="7"/>
      <c r="D80" s="22">
        <v>5</v>
      </c>
      <c r="E80" s="5" t="s">
        <v>150</v>
      </c>
      <c r="F80" s="12" t="s">
        <v>13</v>
      </c>
      <c r="G80" s="18">
        <f>34*0.4*0.2*3</f>
        <v>8.1600000000000019</v>
      </c>
      <c r="H80" s="5"/>
      <c r="I80" s="5"/>
      <c r="J80" s="5"/>
      <c r="K80" s="7"/>
    </row>
    <row r="81" spans="2:11" s="6" customFormat="1" ht="19.5" customHeight="1">
      <c r="B81" s="7"/>
      <c r="C81" s="7"/>
      <c r="D81" s="22">
        <v>6</v>
      </c>
      <c r="E81" s="5" t="s">
        <v>8</v>
      </c>
      <c r="F81" s="12" t="s">
        <v>3</v>
      </c>
      <c r="G81" s="18">
        <v>2</v>
      </c>
      <c r="H81" s="5"/>
      <c r="I81" s="5"/>
      <c r="J81" s="5"/>
      <c r="K81" s="7"/>
    </row>
    <row r="82" spans="2:11" s="6" customFormat="1" ht="19.5" customHeight="1">
      <c r="B82" s="7"/>
      <c r="C82" s="7"/>
      <c r="D82" s="22">
        <v>7</v>
      </c>
      <c r="E82" s="5" t="s">
        <v>76</v>
      </c>
      <c r="F82" s="12" t="s">
        <v>13</v>
      </c>
      <c r="G82" s="18">
        <f>130*0.2*0.3</f>
        <v>7.8</v>
      </c>
      <c r="H82" s="5"/>
      <c r="I82" s="5"/>
      <c r="J82" s="5"/>
      <c r="K82" s="7"/>
    </row>
    <row r="83" spans="2:11" s="6" customFormat="1" ht="19.5" customHeight="1">
      <c r="B83" s="7"/>
      <c r="C83" s="7"/>
      <c r="D83" s="22">
        <v>8</v>
      </c>
      <c r="E83" s="5" t="s">
        <v>26</v>
      </c>
      <c r="F83" s="12" t="s">
        <v>10</v>
      </c>
      <c r="G83" s="18">
        <f>130*0.6</f>
        <v>78</v>
      </c>
      <c r="H83" s="5"/>
      <c r="I83" s="5"/>
      <c r="J83" s="5"/>
      <c r="K83" s="7"/>
    </row>
    <row r="84" spans="2:11" s="6" customFormat="1" ht="19.5" customHeight="1">
      <c r="B84" s="7"/>
      <c r="C84" s="7"/>
      <c r="D84" s="22">
        <v>9</v>
      </c>
      <c r="E84" s="5" t="s">
        <v>27</v>
      </c>
      <c r="F84" s="12" t="s">
        <v>10</v>
      </c>
      <c r="G84" s="18">
        <f>130*1.6</f>
        <v>208</v>
      </c>
      <c r="H84" s="5"/>
      <c r="I84" s="5"/>
      <c r="J84" s="5"/>
      <c r="K84" s="7"/>
    </row>
    <row r="85" spans="2:11" s="6" customFormat="1" ht="19.5" customHeight="1">
      <c r="B85" s="7"/>
      <c r="C85" s="7"/>
      <c r="D85" s="22">
        <v>10</v>
      </c>
      <c r="E85" s="5" t="s">
        <v>30</v>
      </c>
      <c r="F85" s="12" t="s">
        <v>10</v>
      </c>
      <c r="G85" s="18">
        <f>130*1.6*2</f>
        <v>416</v>
      </c>
      <c r="H85" s="5"/>
      <c r="I85" s="5"/>
      <c r="J85" s="5"/>
      <c r="K85" s="7"/>
    </row>
    <row r="86" spans="2:11" s="6" customFormat="1" ht="19.5" customHeight="1">
      <c r="B86" s="7"/>
      <c r="C86" s="7"/>
      <c r="D86" s="22">
        <v>11</v>
      </c>
      <c r="E86" s="5" t="s">
        <v>140</v>
      </c>
      <c r="F86" s="12" t="s">
        <v>10</v>
      </c>
      <c r="G86" s="18">
        <f>2*1.6*2</f>
        <v>6.4</v>
      </c>
      <c r="H86" s="5"/>
      <c r="I86" s="5"/>
      <c r="J86" s="5"/>
      <c r="K86" s="7"/>
    </row>
    <row r="87" spans="2:11" s="6" customFormat="1" ht="19.5" customHeight="1">
      <c r="B87" s="7"/>
      <c r="C87" s="7"/>
      <c r="D87" s="22">
        <v>12</v>
      </c>
      <c r="E87" s="5" t="s">
        <v>31</v>
      </c>
      <c r="F87" s="12" t="s">
        <v>34</v>
      </c>
      <c r="G87" s="18">
        <f>136*2</f>
        <v>272</v>
      </c>
      <c r="H87" s="5"/>
      <c r="I87" s="5"/>
      <c r="J87" s="5"/>
      <c r="K87" s="7"/>
    </row>
    <row r="88" spans="2:11" s="6" customFormat="1" ht="19.5" customHeight="1">
      <c r="B88" s="7"/>
      <c r="C88" s="7"/>
      <c r="D88" s="22">
        <v>13</v>
      </c>
      <c r="E88" s="5" t="s">
        <v>32</v>
      </c>
      <c r="F88" s="12" t="s">
        <v>34</v>
      </c>
      <c r="G88" s="18">
        <f>136</f>
        <v>136</v>
      </c>
      <c r="H88" s="5"/>
      <c r="I88" s="5"/>
      <c r="J88" s="5"/>
      <c r="K88" s="7"/>
    </row>
    <row r="89" spans="2:11" s="6" customFormat="1" ht="19.5" customHeight="1">
      <c r="B89" s="7"/>
      <c r="C89" s="7"/>
      <c r="D89" s="22">
        <v>14</v>
      </c>
      <c r="E89" s="5" t="s">
        <v>36</v>
      </c>
      <c r="F89" s="12" t="s">
        <v>10</v>
      </c>
      <c r="G89" s="18">
        <f>130*1.6*2</f>
        <v>416</v>
      </c>
      <c r="H89" s="5"/>
      <c r="I89" s="5"/>
      <c r="J89" s="5"/>
      <c r="K89" s="7"/>
    </row>
    <row r="90" spans="2:11" s="6" customFormat="1" ht="19.5" customHeight="1">
      <c r="B90" s="7"/>
      <c r="C90" s="7"/>
      <c r="D90" s="22">
        <v>15</v>
      </c>
      <c r="E90" s="5" t="s">
        <v>151</v>
      </c>
      <c r="F90" s="12" t="s">
        <v>10</v>
      </c>
      <c r="G90" s="18">
        <f>130*2</f>
        <v>260</v>
      </c>
      <c r="H90" s="5"/>
      <c r="I90" s="5"/>
      <c r="J90" s="5"/>
      <c r="K90" s="7"/>
    </row>
    <row r="91" spans="2:11" s="6" customFormat="1" ht="19.5" customHeight="1">
      <c r="B91" s="7"/>
      <c r="C91" s="7"/>
      <c r="D91" s="25"/>
      <c r="E91" s="26"/>
      <c r="F91" s="27"/>
      <c r="G91" s="28"/>
      <c r="H91" s="26"/>
      <c r="I91" s="26"/>
      <c r="J91" s="26"/>
      <c r="K91" s="7"/>
    </row>
    <row r="92" spans="2:11" ht="15" customHeight="1">
      <c r="B92" s="2"/>
      <c r="C92" s="2"/>
      <c r="D92" s="11"/>
      <c r="E92" s="4"/>
      <c r="F92" s="4"/>
      <c r="G92" s="4"/>
      <c r="H92" s="4"/>
      <c r="I92" s="2"/>
      <c r="J92" s="2"/>
      <c r="K92" s="2"/>
    </row>
    <row r="93" spans="2:11" s="6" customFormat="1" ht="19.5" customHeight="1">
      <c r="B93" s="7"/>
      <c r="C93" s="7"/>
      <c r="D93" s="25"/>
      <c r="E93" s="26"/>
      <c r="F93" s="27"/>
      <c r="G93" s="28"/>
      <c r="H93" s="26"/>
      <c r="I93" s="26"/>
      <c r="J93" s="26"/>
      <c r="K93" s="7"/>
    </row>
    <row r="94" spans="2:11" ht="15" customHeight="1">
      <c r="B94" s="2"/>
      <c r="C94" s="2"/>
      <c r="D94" s="11"/>
      <c r="E94" s="4"/>
      <c r="F94" s="4"/>
      <c r="G94" s="4"/>
      <c r="H94" s="4"/>
      <c r="I94" s="2"/>
      <c r="J94" s="2"/>
      <c r="K94" s="2"/>
    </row>
    <row r="95" spans="2:11" s="6" customFormat="1" ht="19.5" customHeight="1">
      <c r="B95" s="7"/>
      <c r="C95" s="7"/>
      <c r="D95" s="25"/>
      <c r="E95" s="26"/>
      <c r="F95" s="27"/>
      <c r="G95" s="28"/>
      <c r="H95" s="26"/>
      <c r="I95" s="26"/>
      <c r="J95" s="26"/>
      <c r="K95" s="7"/>
    </row>
    <row r="96" spans="2:11" ht="15" customHeight="1">
      <c r="B96" s="2"/>
      <c r="C96" s="2"/>
      <c r="D96" s="11"/>
      <c r="E96" s="4"/>
      <c r="F96" s="4"/>
      <c r="G96" s="4"/>
      <c r="H96" s="4"/>
      <c r="I96" s="2"/>
      <c r="J96" s="2"/>
      <c r="K96" s="2"/>
    </row>
    <row r="97" spans="2:11" s="6" customFormat="1" ht="19.5" customHeight="1">
      <c r="B97" s="7"/>
      <c r="C97" s="7"/>
      <c r="D97" s="22"/>
      <c r="E97" s="19" t="s">
        <v>64</v>
      </c>
      <c r="F97" s="12"/>
      <c r="G97" s="18"/>
      <c r="H97" s="5"/>
      <c r="I97" s="5"/>
      <c r="J97" s="5"/>
      <c r="K97" s="7"/>
    </row>
    <row r="98" spans="2:11" s="6" customFormat="1" ht="19.5" customHeight="1">
      <c r="B98" s="7"/>
      <c r="C98" s="7"/>
      <c r="D98" s="22">
        <v>1</v>
      </c>
      <c r="E98" s="5" t="s">
        <v>66</v>
      </c>
      <c r="F98" s="12" t="s">
        <v>3</v>
      </c>
      <c r="G98" s="18">
        <v>2</v>
      </c>
      <c r="H98" s="5"/>
      <c r="I98" s="5"/>
      <c r="J98" s="5"/>
      <c r="K98" s="7"/>
    </row>
    <row r="99" spans="2:11" s="6" customFormat="1" ht="19.5" customHeight="1">
      <c r="B99" s="7"/>
      <c r="C99" s="7"/>
      <c r="D99" s="22">
        <f t="shared" ref="D99" si="4">D98+1</f>
        <v>2</v>
      </c>
      <c r="E99" s="5" t="s">
        <v>190</v>
      </c>
      <c r="F99" s="12" t="s">
        <v>3</v>
      </c>
      <c r="G99" s="18">
        <v>1</v>
      </c>
      <c r="H99" s="5"/>
      <c r="I99" s="5"/>
      <c r="J99" s="5"/>
      <c r="K99" s="7"/>
    </row>
    <row r="100" spans="2:11" s="6" customFormat="1" ht="19.5" customHeight="1">
      <c r="B100" s="7"/>
      <c r="C100" s="7"/>
      <c r="D100" s="25"/>
      <c r="E100" s="26"/>
      <c r="F100" s="27"/>
      <c r="G100" s="28"/>
      <c r="H100" s="26"/>
      <c r="I100" s="26"/>
      <c r="J100" s="26"/>
      <c r="K100" s="7"/>
    </row>
    <row r="101" spans="2:11" s="6" customFormat="1" ht="18" customHeight="1">
      <c r="B101" s="7"/>
      <c r="C101" s="7"/>
      <c r="D101" s="23"/>
      <c r="E101" s="14"/>
      <c r="F101" s="14"/>
      <c r="G101" s="14"/>
      <c r="H101" s="14"/>
      <c r="I101" s="14"/>
      <c r="J101" s="14"/>
      <c r="K101" s="7"/>
    </row>
    <row r="102" spans="2:11" s="6" customFormat="1" ht="22.5" customHeight="1">
      <c r="B102" s="7"/>
      <c r="C102" s="7"/>
      <c r="D102" s="23"/>
      <c r="E102" s="14"/>
      <c r="F102" s="14"/>
      <c r="G102" s="14"/>
      <c r="H102" s="17"/>
      <c r="I102" s="29"/>
      <c r="J102" s="17"/>
      <c r="K102" s="7"/>
    </row>
    <row r="103" spans="2:11" s="6" customFormat="1" ht="22.5" customHeight="1">
      <c r="B103" s="7"/>
      <c r="C103" s="7"/>
      <c r="D103" s="23"/>
      <c r="E103" s="14"/>
      <c r="F103" s="14"/>
      <c r="G103" s="14"/>
      <c r="H103" s="14"/>
      <c r="I103" s="14"/>
      <c r="J103" s="14"/>
      <c r="K103" s="7"/>
    </row>
    <row r="104" spans="2:11" s="6" customFormat="1" ht="19.5" customHeight="1">
      <c r="B104" s="7"/>
      <c r="C104" s="7"/>
      <c r="D104" s="22"/>
      <c r="E104" s="19" t="s">
        <v>82</v>
      </c>
      <c r="F104" s="12"/>
      <c r="G104" s="18"/>
      <c r="H104" s="5"/>
      <c r="I104" s="5"/>
      <c r="J104" s="5"/>
      <c r="K104" s="7"/>
    </row>
    <row r="105" spans="2:11" s="6" customFormat="1" ht="19.5" customHeight="1">
      <c r="B105" s="7"/>
      <c r="C105" s="7"/>
      <c r="D105" s="22"/>
      <c r="E105" s="5" t="s">
        <v>83</v>
      </c>
      <c r="F105" s="12" t="s">
        <v>90</v>
      </c>
      <c r="G105" s="18">
        <v>10</v>
      </c>
      <c r="H105" s="5"/>
      <c r="I105" s="5"/>
      <c r="J105" s="5"/>
      <c r="K105" s="7"/>
    </row>
    <row r="106" spans="2:11" s="6" customFormat="1" ht="19.5" customHeight="1">
      <c r="B106" s="7"/>
      <c r="C106" s="7"/>
      <c r="D106" s="22"/>
      <c r="E106" s="5" t="s">
        <v>84</v>
      </c>
      <c r="F106" s="12" t="s">
        <v>90</v>
      </c>
      <c r="G106" s="18">
        <v>18</v>
      </c>
      <c r="H106" s="5"/>
      <c r="I106" s="5"/>
      <c r="J106" s="5"/>
      <c r="K106" s="7"/>
    </row>
    <row r="107" spans="2:11" s="6" customFormat="1" ht="19.5" customHeight="1">
      <c r="B107" s="7"/>
      <c r="C107" s="7"/>
      <c r="D107" s="22"/>
      <c r="E107" s="5" t="s">
        <v>85</v>
      </c>
      <c r="F107" s="12" t="s">
        <v>90</v>
      </c>
      <c r="G107" s="18">
        <v>5</v>
      </c>
      <c r="H107" s="5"/>
      <c r="I107" s="5"/>
      <c r="J107" s="5"/>
      <c r="K107" s="7"/>
    </row>
    <row r="108" spans="2:11" s="6" customFormat="1" ht="19.5" customHeight="1">
      <c r="B108" s="7"/>
      <c r="C108" s="7"/>
      <c r="D108" s="22"/>
      <c r="E108" s="5" t="s">
        <v>86</v>
      </c>
      <c r="F108" s="12" t="s">
        <v>90</v>
      </c>
      <c r="G108" s="18">
        <v>4</v>
      </c>
      <c r="H108" s="5"/>
      <c r="I108" s="5"/>
      <c r="J108" s="5"/>
      <c r="K108" s="7"/>
    </row>
    <row r="109" spans="2:11" s="6" customFormat="1" ht="19.5" customHeight="1">
      <c r="B109" s="7"/>
      <c r="C109" s="7"/>
      <c r="D109" s="22"/>
      <c r="E109" s="5" t="s">
        <v>87</v>
      </c>
      <c r="F109" s="12" t="s">
        <v>90</v>
      </c>
      <c r="G109" s="18">
        <v>4</v>
      </c>
      <c r="H109" s="5"/>
      <c r="I109" s="5"/>
      <c r="J109" s="5"/>
      <c r="K109" s="7"/>
    </row>
    <row r="110" spans="2:11" s="6" customFormat="1" ht="19.5" customHeight="1">
      <c r="B110" s="7"/>
      <c r="C110" s="7"/>
      <c r="D110" s="22"/>
      <c r="E110" s="5" t="s">
        <v>88</v>
      </c>
      <c r="F110" s="12" t="s">
        <v>90</v>
      </c>
      <c r="G110" s="18">
        <v>1</v>
      </c>
      <c r="H110" s="5"/>
      <c r="I110" s="5"/>
      <c r="J110" s="5"/>
      <c r="K110" s="7"/>
    </row>
    <row r="111" spans="2:11" s="6" customFormat="1" ht="19.5" customHeight="1">
      <c r="B111" s="7"/>
      <c r="C111" s="7"/>
      <c r="D111" s="22"/>
      <c r="E111" s="5" t="s">
        <v>89</v>
      </c>
      <c r="F111" s="12" t="s">
        <v>90</v>
      </c>
      <c r="G111" s="18">
        <v>0.1</v>
      </c>
      <c r="H111" s="5"/>
      <c r="I111" s="5"/>
      <c r="J111" s="5"/>
      <c r="K111" s="7"/>
    </row>
    <row r="112" spans="2:11" s="6" customFormat="1" ht="19.5" customHeight="1">
      <c r="B112" s="7"/>
      <c r="C112" s="7"/>
      <c r="D112" s="22"/>
      <c r="E112" s="5"/>
      <c r="F112" s="12"/>
      <c r="G112" s="18"/>
      <c r="H112" s="5"/>
      <c r="I112" s="5"/>
      <c r="J112" s="5"/>
      <c r="K112" s="7"/>
    </row>
    <row r="113" spans="2:11" s="6" customFormat="1" ht="9.9499999999999993" customHeight="1">
      <c r="B113" s="7"/>
      <c r="C113" s="7"/>
      <c r="D113" s="23"/>
      <c r="E113" s="14"/>
      <c r="F113" s="14"/>
      <c r="G113" s="14"/>
      <c r="H113" s="14"/>
      <c r="I113" s="14"/>
      <c r="J113" s="14"/>
      <c r="K113" s="7"/>
    </row>
    <row r="114" spans="2:11" s="6" customFormat="1" ht="22.5" customHeight="1">
      <c r="B114" s="7"/>
      <c r="C114" s="7"/>
      <c r="D114" s="23"/>
      <c r="E114" s="14"/>
      <c r="F114" s="14"/>
      <c r="G114" s="14"/>
      <c r="H114" s="17"/>
      <c r="I114" s="17"/>
      <c r="J114" s="14"/>
      <c r="K114" s="7"/>
    </row>
    <row r="115" spans="2:11" s="6" customFormat="1" ht="22.5" customHeight="1">
      <c r="B115" s="7"/>
      <c r="C115" s="7"/>
      <c r="D115" s="23"/>
      <c r="E115" s="14"/>
      <c r="F115" s="14"/>
      <c r="G115" s="14"/>
      <c r="H115" s="17"/>
      <c r="I115" s="17"/>
      <c r="J115" s="14"/>
      <c r="K115" s="7"/>
    </row>
    <row r="116" spans="2:11" s="6" customFormat="1" ht="22.5" customHeight="1">
      <c r="B116" s="7"/>
      <c r="C116" s="7"/>
      <c r="D116" s="23"/>
      <c r="E116" s="14"/>
      <c r="F116" s="14"/>
      <c r="G116" s="14"/>
      <c r="H116" s="17"/>
      <c r="I116" s="17"/>
      <c r="J116" s="30"/>
      <c r="K116" s="7"/>
    </row>
    <row r="117" spans="2:11" s="6" customFormat="1" ht="22.5" customHeight="1">
      <c r="B117" s="7"/>
      <c r="C117" s="7"/>
      <c r="D117" s="23"/>
      <c r="E117" s="14"/>
      <c r="F117" s="14"/>
      <c r="G117" s="14"/>
      <c r="H117" s="17"/>
      <c r="I117" s="17"/>
      <c r="J117" s="17"/>
      <c r="K117" s="7"/>
    </row>
    <row r="118" spans="2:11" s="6" customFormat="1" ht="22.5" customHeight="1">
      <c r="B118" s="7"/>
      <c r="C118" s="7"/>
      <c r="D118" s="23"/>
      <c r="E118" s="14"/>
      <c r="F118" s="14"/>
      <c r="G118" s="14"/>
      <c r="H118" s="17"/>
      <c r="I118" s="17"/>
      <c r="J118" s="14"/>
      <c r="K118" s="7"/>
    </row>
    <row r="119" spans="2:11" s="6" customFormat="1" ht="22.5" customHeight="1">
      <c r="B119" s="7"/>
      <c r="C119" s="7"/>
      <c r="D119" s="23"/>
      <c r="E119" s="14"/>
      <c r="F119" s="14"/>
      <c r="G119" s="14"/>
      <c r="H119" s="14"/>
      <c r="I119" s="14"/>
      <c r="J119" s="14"/>
      <c r="K119" s="7"/>
    </row>
  </sheetData>
  <sheetProtection formatRows="0" insertColumns="0" insertRows="0" insertHyperlinks="0" deleteRows="0" selectLockedCells="1" sort="0" autoFilter="0" pivotTables="0"/>
  <mergeCells count="2">
    <mergeCell ref="E9:F9"/>
    <mergeCell ref="H9:J9"/>
  </mergeCells>
  <printOptions horizontalCentered="1"/>
  <pageMargins left="0.25" right="0.25" top="0.75" bottom="0.75" header="0.3" footer="0.3"/>
  <pageSetup scale="65" orientation="portrait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W68"/>
  <sheetViews>
    <sheetView tabSelected="1" zoomScaleNormal="100" zoomScalePageLayoutView="150" workbookViewId="0">
      <selection activeCell="M24" sqref="M24"/>
    </sheetView>
  </sheetViews>
  <sheetFormatPr baseColWidth="10" defaultColWidth="9.25" defaultRowHeight="12.75"/>
  <cols>
    <col min="1" max="1" width="9.625" style="1" customWidth="1"/>
    <col min="2" max="2" width="2.75" style="1" customWidth="1"/>
    <col min="3" max="3" width="13.5" style="1" customWidth="1"/>
    <col min="4" max="4" width="5.125" style="1" customWidth="1"/>
    <col min="5" max="5" width="16.125" style="1" customWidth="1"/>
    <col min="6" max="6" width="9.25" style="1" customWidth="1"/>
    <col min="7" max="7" width="7.75" style="1" customWidth="1"/>
    <col min="8" max="8" width="4.375" style="1" customWidth="1"/>
    <col min="9" max="9" width="7.5" style="1" customWidth="1"/>
    <col min="10" max="10" width="7.625" style="1" customWidth="1"/>
    <col min="11" max="11" width="3.25" style="1" customWidth="1"/>
    <col min="12" max="12" width="3.5" style="1" hidden="1" customWidth="1"/>
    <col min="13" max="13" width="17.75" style="1" customWidth="1"/>
    <col min="14" max="14" width="17.5" style="1" customWidth="1"/>
    <col min="15" max="15" width="2.75" style="1" customWidth="1"/>
    <col min="16" max="16" width="8" style="1" customWidth="1"/>
    <col min="17" max="17" width="2.625" style="1" customWidth="1"/>
    <col min="18" max="18" width="19.75" style="1" customWidth="1"/>
    <col min="19" max="19" width="19" style="1" customWidth="1"/>
    <col min="20" max="20" width="3.25" style="1" customWidth="1"/>
    <col min="21" max="21" width="14" style="1" customWidth="1"/>
    <col min="22" max="22" width="21.125" style="1" customWidth="1"/>
    <col min="23" max="23" width="16.375" style="1" customWidth="1"/>
    <col min="24" max="24" width="4.75" style="1" customWidth="1"/>
    <col min="25" max="16384" width="9.25" style="1"/>
  </cols>
  <sheetData>
    <row r="2" spans="1:15" ht="15">
      <c r="A2" s="31" t="s">
        <v>93</v>
      </c>
      <c r="B2" s="32"/>
      <c r="C2" s="104"/>
      <c r="D2" s="104"/>
      <c r="E2" s="104"/>
      <c r="F2" s="104"/>
      <c r="G2" s="104"/>
      <c r="H2" s="104"/>
      <c r="I2" s="104"/>
      <c r="J2" s="104"/>
      <c r="K2" s="104"/>
      <c r="L2" s="33"/>
      <c r="M2" s="34"/>
      <c r="N2" s="35"/>
      <c r="O2" s="36"/>
    </row>
    <row r="3" spans="1:15" ht="15">
      <c r="A3" s="31"/>
      <c r="B3" s="32"/>
      <c r="C3" s="104"/>
      <c r="D3" s="104"/>
      <c r="E3" s="104"/>
      <c r="F3" s="104"/>
      <c r="G3" s="104"/>
      <c r="H3" s="104"/>
      <c r="I3" s="104"/>
      <c r="J3" s="104"/>
      <c r="K3" s="104"/>
      <c r="L3" s="33"/>
      <c r="M3" s="34"/>
      <c r="N3" s="35"/>
      <c r="O3" s="36"/>
    </row>
    <row r="4" spans="1:15" ht="16.5">
      <c r="A4" s="31" t="s">
        <v>94</v>
      </c>
      <c r="B4" s="32"/>
      <c r="C4" s="104"/>
      <c r="D4" s="104"/>
      <c r="E4" s="104"/>
      <c r="F4" s="104"/>
      <c r="G4" s="104"/>
      <c r="H4" s="104"/>
      <c r="I4" s="104"/>
      <c r="J4" s="104"/>
      <c r="K4" s="104"/>
      <c r="L4" s="37"/>
      <c r="M4" s="136"/>
      <c r="N4" s="136"/>
      <c r="O4" s="32"/>
    </row>
    <row r="5" spans="1:15" ht="15">
      <c r="A5" s="31"/>
      <c r="B5" s="32"/>
      <c r="C5" s="104"/>
      <c r="D5" s="104"/>
      <c r="E5" s="104"/>
      <c r="F5" s="104"/>
      <c r="G5" s="104"/>
      <c r="H5" s="104"/>
      <c r="I5" s="104"/>
      <c r="J5" s="104"/>
      <c r="K5" s="104"/>
      <c r="L5" s="37"/>
      <c r="M5" s="37"/>
      <c r="N5" s="37"/>
      <c r="O5" s="32"/>
    </row>
    <row r="6" spans="1:15" ht="43.5" customHeight="1">
      <c r="B6" s="32"/>
      <c r="C6" s="104"/>
      <c r="D6" s="104"/>
      <c r="E6" s="104"/>
      <c r="F6" s="104"/>
      <c r="G6" s="104"/>
      <c r="H6" s="104"/>
      <c r="I6" s="104"/>
      <c r="J6" s="104"/>
      <c r="K6" s="104"/>
      <c r="L6" s="37"/>
      <c r="M6" s="129"/>
      <c r="N6" s="129"/>
      <c r="O6" s="32"/>
    </row>
    <row r="7" spans="1:15" ht="28.5" customHeight="1">
      <c r="B7" s="32"/>
      <c r="C7" s="38"/>
      <c r="D7" s="38"/>
      <c r="E7" s="37"/>
      <c r="F7" s="37"/>
      <c r="G7" s="37"/>
      <c r="H7" s="37"/>
      <c r="I7" s="37"/>
      <c r="J7" s="37"/>
      <c r="K7" s="37"/>
      <c r="L7" s="37"/>
      <c r="M7" s="121"/>
      <c r="N7" s="121"/>
      <c r="O7" s="32"/>
    </row>
    <row r="8" spans="1:15" ht="14.45" customHeight="1">
      <c r="B8" s="32"/>
      <c r="C8" s="39" t="s">
        <v>95</v>
      </c>
      <c r="D8" s="39"/>
      <c r="E8" s="37"/>
      <c r="F8" s="37"/>
      <c r="G8" s="37"/>
      <c r="H8" s="37"/>
      <c r="I8" s="37"/>
      <c r="J8" s="37"/>
      <c r="K8" s="37"/>
      <c r="L8" s="37"/>
      <c r="M8" s="37"/>
      <c r="N8" s="37"/>
      <c r="O8" s="40"/>
    </row>
    <row r="9" spans="1:15" ht="16.5">
      <c r="B9" s="32"/>
      <c r="C9" s="38"/>
      <c r="D9" s="41"/>
      <c r="E9" s="42"/>
      <c r="F9" s="42"/>
      <c r="G9" s="42"/>
      <c r="H9" s="42"/>
      <c r="I9" s="37"/>
      <c r="J9" s="37"/>
      <c r="K9" s="37"/>
      <c r="L9" s="37"/>
      <c r="M9" s="37"/>
      <c r="N9" s="37"/>
      <c r="O9" s="32"/>
    </row>
    <row r="10" spans="1:15" ht="13.5" customHeight="1">
      <c r="B10" s="32"/>
      <c r="C10" s="137"/>
      <c r="D10" s="138"/>
      <c r="E10" s="138"/>
      <c r="F10" s="43"/>
      <c r="G10" s="37"/>
      <c r="H10" s="37"/>
      <c r="I10" s="37"/>
      <c r="J10" s="37"/>
      <c r="K10" s="37"/>
      <c r="L10" s="37"/>
      <c r="M10" s="44"/>
      <c r="N10" s="45" t="s">
        <v>114</v>
      </c>
      <c r="O10" s="32"/>
    </row>
    <row r="11" spans="1:15" ht="13.5" customHeight="1">
      <c r="B11" s="32"/>
      <c r="C11" s="46"/>
      <c r="D11" s="46"/>
      <c r="E11" s="47"/>
      <c r="F11" s="37"/>
      <c r="G11" s="37"/>
      <c r="H11" s="37"/>
      <c r="I11" s="37"/>
      <c r="J11" s="37"/>
      <c r="K11" s="37"/>
      <c r="L11" s="37"/>
      <c r="M11" s="33"/>
      <c r="N11" s="48"/>
      <c r="O11" s="32"/>
    </row>
    <row r="12" spans="1:15" ht="15">
      <c r="B12" s="32"/>
      <c r="C12" s="49" t="s">
        <v>96</v>
      </c>
      <c r="D12" s="139" t="s">
        <v>116</v>
      </c>
      <c r="E12" s="139"/>
      <c r="F12" s="139"/>
      <c r="G12" s="139"/>
      <c r="H12" s="139"/>
      <c r="I12" s="50"/>
      <c r="J12" s="37"/>
      <c r="K12" s="37"/>
      <c r="L12" s="37"/>
      <c r="M12" s="37" t="s">
        <v>97</v>
      </c>
      <c r="N12" s="51">
        <v>44409</v>
      </c>
      <c r="O12" s="52"/>
    </row>
    <row r="13" spans="1:15" ht="13.15" customHeight="1">
      <c r="B13" s="32"/>
      <c r="C13" s="49" t="s">
        <v>98</v>
      </c>
      <c r="D13" s="53" t="s">
        <v>113</v>
      </c>
      <c r="E13" s="53"/>
      <c r="F13" s="53"/>
      <c r="G13" s="53"/>
      <c r="H13" s="53"/>
      <c r="I13" s="54"/>
      <c r="J13" s="37"/>
      <c r="K13" s="37"/>
      <c r="L13" s="37"/>
      <c r="M13" s="37"/>
      <c r="N13" s="55"/>
      <c r="O13" s="56"/>
    </row>
    <row r="14" spans="1:15" ht="16.5">
      <c r="B14" s="32"/>
      <c r="C14" s="49" t="s">
        <v>99</v>
      </c>
      <c r="D14" s="57" t="s">
        <v>183</v>
      </c>
      <c r="E14" s="58"/>
      <c r="F14" s="59"/>
      <c r="G14" s="54"/>
      <c r="H14" s="54"/>
      <c r="I14" s="54"/>
      <c r="J14" s="37"/>
      <c r="K14" s="37"/>
      <c r="L14" s="37"/>
      <c r="M14" s="37" t="s">
        <v>100</v>
      </c>
      <c r="N14" s="60" t="s">
        <v>115</v>
      </c>
      <c r="O14" s="32"/>
    </row>
    <row r="15" spans="1:15" ht="17.25" customHeight="1">
      <c r="B15" s="32"/>
      <c r="C15" s="49" t="s">
        <v>101</v>
      </c>
      <c r="D15" s="140" t="s">
        <v>184</v>
      </c>
      <c r="E15" s="141"/>
      <c r="F15" s="141"/>
      <c r="G15" s="141"/>
      <c r="H15" s="141"/>
      <c r="I15" s="54"/>
      <c r="J15" s="37"/>
      <c r="K15" s="37"/>
      <c r="L15" s="37"/>
      <c r="M15" s="61" t="s">
        <v>102</v>
      </c>
      <c r="N15" s="62">
        <v>53</v>
      </c>
      <c r="O15" s="32"/>
    </row>
    <row r="16" spans="1:15" ht="18.75">
      <c r="B16" s="32"/>
      <c r="C16" s="49" t="s">
        <v>103</v>
      </c>
      <c r="D16" s="141" t="s">
        <v>104</v>
      </c>
      <c r="E16" s="141"/>
      <c r="F16" s="141"/>
      <c r="G16" s="141"/>
      <c r="H16" s="141"/>
      <c r="I16" s="53"/>
      <c r="J16" s="37"/>
      <c r="K16" s="37"/>
      <c r="L16" s="37"/>
      <c r="M16" s="121" t="s">
        <v>152</v>
      </c>
      <c r="N16" s="121"/>
      <c r="O16" s="32"/>
    </row>
    <row r="17" spans="2:23" ht="15" customHeight="1">
      <c r="B17" s="32"/>
      <c r="C17" s="37"/>
      <c r="D17" s="37"/>
      <c r="E17" s="37"/>
      <c r="F17" s="37"/>
      <c r="G17" s="152" t="s">
        <v>192</v>
      </c>
      <c r="H17" s="37"/>
      <c r="I17" s="37"/>
      <c r="J17" s="37"/>
      <c r="K17" s="37"/>
      <c r="L17" s="37"/>
      <c r="M17" s="42"/>
      <c r="N17" s="37"/>
      <c r="O17" s="32"/>
    </row>
    <row r="18" spans="2:23" ht="17.45" customHeight="1">
      <c r="B18" s="32"/>
      <c r="C18" s="63" t="s">
        <v>105</v>
      </c>
      <c r="D18" s="64" t="s">
        <v>3</v>
      </c>
      <c r="E18" s="142" t="s">
        <v>106</v>
      </c>
      <c r="F18" s="143"/>
      <c r="G18" s="143"/>
      <c r="H18" s="143"/>
      <c r="I18" s="143"/>
      <c r="J18" s="143"/>
      <c r="K18" s="143"/>
      <c r="L18" s="144"/>
      <c r="M18" s="65" t="s">
        <v>107</v>
      </c>
      <c r="N18" s="66" t="s">
        <v>108</v>
      </c>
      <c r="O18" s="2"/>
      <c r="V18" s="67"/>
      <c r="W18" s="67"/>
    </row>
    <row r="19" spans="2:23" ht="17.25" customHeight="1">
      <c r="B19" s="32"/>
      <c r="C19" s="68"/>
      <c r="D19" s="69"/>
      <c r="E19" s="145" t="s">
        <v>182</v>
      </c>
      <c r="F19" s="146"/>
      <c r="G19" s="146"/>
      <c r="H19" s="146"/>
      <c r="I19" s="146"/>
      <c r="J19" s="146"/>
      <c r="K19" s="146"/>
      <c r="L19" s="147"/>
      <c r="M19" s="70"/>
      <c r="N19" s="71" t="str">
        <f>IF(M19&lt;&gt;"",ROUND(M19*C19,2),"")</f>
        <v/>
      </c>
      <c r="O19" s="2"/>
      <c r="V19" s="67"/>
      <c r="W19" s="67"/>
    </row>
    <row r="20" spans="2:23" ht="15" customHeight="1">
      <c r="B20" s="32"/>
      <c r="C20" s="110"/>
      <c r="D20" s="111"/>
      <c r="E20" s="148"/>
      <c r="F20" s="149"/>
      <c r="G20" s="149"/>
      <c r="H20" s="149"/>
      <c r="I20" s="149"/>
      <c r="J20" s="149"/>
      <c r="K20" s="149"/>
      <c r="L20" s="72"/>
      <c r="M20" s="73"/>
      <c r="N20" s="74"/>
      <c r="O20" s="2"/>
      <c r="V20" s="75"/>
      <c r="W20" s="67"/>
    </row>
    <row r="21" spans="2:23" ht="15" customHeight="1">
      <c r="B21" s="32"/>
      <c r="C21" s="110">
        <v>1</v>
      </c>
      <c r="D21" s="111" t="s">
        <v>3</v>
      </c>
      <c r="E21" s="134" t="s">
        <v>170</v>
      </c>
      <c r="F21" s="135"/>
      <c r="G21" s="135"/>
      <c r="H21" s="135"/>
      <c r="I21" s="135"/>
      <c r="J21" s="135"/>
      <c r="K21" s="135"/>
      <c r="L21" s="72"/>
      <c r="M21" s="103">
        <f>'Area A'!I187</f>
        <v>0</v>
      </c>
      <c r="N21" s="74">
        <f>C21*M21</f>
        <v>0</v>
      </c>
      <c r="O21" s="2"/>
      <c r="V21" s="67"/>
      <c r="W21" s="77"/>
    </row>
    <row r="22" spans="2:23" ht="15" customHeight="1">
      <c r="B22" s="32"/>
      <c r="C22" s="110"/>
      <c r="D22" s="111"/>
      <c r="E22" s="122" t="s">
        <v>117</v>
      </c>
      <c r="F22" s="123"/>
      <c r="G22" s="123"/>
      <c r="H22" s="123"/>
      <c r="I22" s="123"/>
      <c r="J22" s="123"/>
      <c r="K22" s="123"/>
      <c r="L22" s="72"/>
      <c r="M22" s="78"/>
      <c r="N22" s="74"/>
      <c r="O22" s="2"/>
      <c r="V22" s="67"/>
      <c r="W22" s="77"/>
    </row>
    <row r="23" spans="2:23" ht="15" customHeight="1">
      <c r="B23" s="32"/>
      <c r="C23" s="110"/>
      <c r="D23" s="111"/>
      <c r="E23" s="122" t="s">
        <v>129</v>
      </c>
      <c r="F23" s="123"/>
      <c r="G23" s="123"/>
      <c r="H23" s="123"/>
      <c r="I23" s="123"/>
      <c r="J23" s="123"/>
      <c r="K23" s="123"/>
      <c r="L23" s="72"/>
      <c r="M23" s="73"/>
      <c r="N23" s="74"/>
      <c r="O23" s="2"/>
      <c r="V23" s="67"/>
      <c r="W23" s="77"/>
    </row>
    <row r="24" spans="2:23" ht="15" customHeight="1">
      <c r="B24" s="32"/>
      <c r="C24" s="110"/>
      <c r="D24" s="111"/>
      <c r="E24" s="122" t="s">
        <v>171</v>
      </c>
      <c r="F24" s="123"/>
      <c r="G24" s="123"/>
      <c r="H24" s="123"/>
      <c r="I24" s="123"/>
      <c r="J24" s="123"/>
      <c r="K24" s="123"/>
      <c r="L24" s="72"/>
      <c r="M24" s="73"/>
      <c r="N24" s="74"/>
      <c r="O24" s="2"/>
      <c r="V24" s="67"/>
      <c r="W24" s="67"/>
    </row>
    <row r="25" spans="2:23" ht="15" customHeight="1">
      <c r="B25" s="32"/>
      <c r="C25" s="110"/>
      <c r="D25" s="111"/>
      <c r="E25" s="122" t="s">
        <v>172</v>
      </c>
      <c r="F25" s="123"/>
      <c r="G25" s="123"/>
      <c r="H25" s="123"/>
      <c r="I25" s="123"/>
      <c r="J25" s="123"/>
      <c r="K25" s="123"/>
      <c r="L25" s="72"/>
      <c r="M25" s="78"/>
      <c r="N25" s="74"/>
      <c r="O25" s="2"/>
      <c r="V25" s="67"/>
      <c r="W25" s="77"/>
    </row>
    <row r="26" spans="2:23" ht="15" customHeight="1">
      <c r="B26" s="32"/>
      <c r="C26" s="110"/>
      <c r="D26" s="111"/>
      <c r="E26" s="122" t="s">
        <v>173</v>
      </c>
      <c r="F26" s="123"/>
      <c r="G26" s="123"/>
      <c r="H26" s="123"/>
      <c r="I26" s="123"/>
      <c r="J26" s="123"/>
      <c r="K26" s="123"/>
      <c r="L26" s="72"/>
      <c r="M26" s="73"/>
      <c r="N26" s="74"/>
      <c r="O26" s="2"/>
      <c r="V26" s="67"/>
      <c r="W26" s="67"/>
    </row>
    <row r="27" spans="2:23" ht="15" customHeight="1">
      <c r="B27" s="32"/>
      <c r="C27" s="110">
        <v>2</v>
      </c>
      <c r="D27" s="111" t="s">
        <v>3</v>
      </c>
      <c r="E27" s="122" t="s">
        <v>174</v>
      </c>
      <c r="F27" s="123"/>
      <c r="G27" s="123"/>
      <c r="H27" s="123"/>
      <c r="I27" s="123"/>
      <c r="J27" s="123"/>
      <c r="K27" s="123"/>
      <c r="L27" s="72"/>
      <c r="M27" s="73"/>
      <c r="N27" s="74"/>
      <c r="O27" s="2"/>
      <c r="V27" s="67"/>
      <c r="W27" s="67"/>
    </row>
    <row r="28" spans="2:23" ht="15" customHeight="1">
      <c r="B28" s="32"/>
      <c r="C28" s="110">
        <v>1</v>
      </c>
      <c r="D28" s="111" t="s">
        <v>3</v>
      </c>
      <c r="E28" s="122" t="s">
        <v>130</v>
      </c>
      <c r="F28" s="123"/>
      <c r="G28" s="123"/>
      <c r="H28" s="123"/>
      <c r="I28" s="123"/>
      <c r="J28" s="123"/>
      <c r="K28" s="123"/>
      <c r="L28" s="72"/>
      <c r="M28" s="73"/>
      <c r="N28" s="74"/>
      <c r="O28" s="2"/>
      <c r="V28" s="67"/>
      <c r="W28" s="77"/>
    </row>
    <row r="29" spans="2:23" ht="15" customHeight="1">
      <c r="B29" s="32"/>
      <c r="C29" s="110">
        <v>1</v>
      </c>
      <c r="D29" s="111" t="s">
        <v>3</v>
      </c>
      <c r="E29" s="122" t="s">
        <v>131</v>
      </c>
      <c r="F29" s="123"/>
      <c r="G29" s="123"/>
      <c r="H29" s="123"/>
      <c r="I29" s="123"/>
      <c r="J29" s="123"/>
      <c r="K29" s="123"/>
      <c r="L29" s="72"/>
      <c r="M29" s="73"/>
      <c r="N29" s="74"/>
      <c r="O29" s="2"/>
      <c r="V29" s="67"/>
      <c r="W29" s="67"/>
    </row>
    <row r="30" spans="2:23" ht="15" customHeight="1">
      <c r="B30" s="32"/>
      <c r="C30" s="110"/>
      <c r="D30" s="111"/>
      <c r="E30" s="122" t="s">
        <v>132</v>
      </c>
      <c r="F30" s="123"/>
      <c r="G30" s="123"/>
      <c r="H30" s="123"/>
      <c r="I30" s="123"/>
      <c r="J30" s="123"/>
      <c r="K30" s="123"/>
      <c r="L30" s="72"/>
      <c r="M30" s="73"/>
      <c r="N30" s="74"/>
      <c r="O30" s="2"/>
      <c r="V30" s="67"/>
      <c r="W30" s="67"/>
    </row>
    <row r="31" spans="2:23" ht="15" customHeight="1">
      <c r="B31" s="32"/>
      <c r="C31" s="110"/>
      <c r="D31" s="111"/>
      <c r="E31" s="122" t="s">
        <v>133</v>
      </c>
      <c r="F31" s="123"/>
      <c r="G31" s="123"/>
      <c r="H31" s="123"/>
      <c r="I31" s="123"/>
      <c r="J31" s="123"/>
      <c r="K31" s="123"/>
      <c r="L31" s="72"/>
      <c r="M31" s="73"/>
      <c r="N31" s="74"/>
      <c r="O31" s="2"/>
      <c r="V31" s="67"/>
      <c r="W31" s="77"/>
    </row>
    <row r="32" spans="2:23" ht="15" customHeight="1">
      <c r="B32" s="32"/>
      <c r="C32" s="110"/>
      <c r="D32" s="111"/>
      <c r="E32" s="122" t="s">
        <v>119</v>
      </c>
      <c r="F32" s="123"/>
      <c r="G32" s="123"/>
      <c r="H32" s="123"/>
      <c r="I32" s="123"/>
      <c r="J32" s="123"/>
      <c r="K32" s="123"/>
      <c r="L32" s="72"/>
      <c r="M32" s="73"/>
      <c r="N32" s="74"/>
      <c r="O32" s="2"/>
      <c r="V32" s="67"/>
      <c r="W32" s="77"/>
    </row>
    <row r="33" spans="2:23" ht="15" customHeight="1">
      <c r="B33" s="32"/>
      <c r="C33" s="110"/>
      <c r="D33" s="111"/>
      <c r="E33" s="122" t="s">
        <v>134</v>
      </c>
      <c r="F33" s="123"/>
      <c r="G33" s="123"/>
      <c r="H33" s="123"/>
      <c r="I33" s="123"/>
      <c r="J33" s="123"/>
      <c r="K33" s="123"/>
      <c r="L33" s="72"/>
      <c r="M33" s="73"/>
      <c r="N33" s="74"/>
      <c r="O33" s="2"/>
      <c r="V33" s="67"/>
      <c r="W33" s="77"/>
    </row>
    <row r="34" spans="2:23" ht="15" customHeight="1">
      <c r="B34" s="32"/>
      <c r="C34" s="110"/>
      <c r="D34" s="111"/>
      <c r="E34" s="122"/>
      <c r="F34" s="123"/>
      <c r="G34" s="123"/>
      <c r="H34" s="123"/>
      <c r="I34" s="123"/>
      <c r="J34" s="123"/>
      <c r="K34" s="123"/>
      <c r="L34" s="72"/>
      <c r="M34" s="73"/>
      <c r="N34" s="74"/>
      <c r="O34" s="2"/>
      <c r="V34" s="67"/>
      <c r="W34" s="77"/>
    </row>
    <row r="35" spans="2:23" ht="15" customHeight="1">
      <c r="B35" s="32"/>
      <c r="C35" s="110">
        <v>1</v>
      </c>
      <c r="D35" s="111" t="s">
        <v>3</v>
      </c>
      <c r="E35" s="134" t="s">
        <v>175</v>
      </c>
      <c r="F35" s="135"/>
      <c r="G35" s="135"/>
      <c r="H35" s="135"/>
      <c r="I35" s="135"/>
      <c r="J35" s="135"/>
      <c r="K35" s="135"/>
      <c r="L35" s="72"/>
      <c r="M35" s="73"/>
      <c r="N35" s="74"/>
      <c r="O35" s="2"/>
      <c r="V35" s="67"/>
      <c r="W35" s="67"/>
    </row>
    <row r="36" spans="2:23" ht="15" customHeight="1">
      <c r="B36" s="32"/>
      <c r="C36" s="110"/>
      <c r="D36" s="111"/>
      <c r="E36" s="122" t="s">
        <v>160</v>
      </c>
      <c r="F36" s="123"/>
      <c r="G36" s="123"/>
      <c r="H36" s="123"/>
      <c r="I36" s="123"/>
      <c r="J36" s="123"/>
      <c r="K36" s="123"/>
      <c r="L36" s="72"/>
      <c r="M36" s="78"/>
      <c r="N36" s="74"/>
      <c r="O36" s="2"/>
      <c r="V36" s="67"/>
      <c r="W36" s="77"/>
    </row>
    <row r="37" spans="2:23" ht="15" customHeight="1">
      <c r="B37" s="32"/>
      <c r="C37" s="110"/>
      <c r="D37" s="111"/>
      <c r="E37" s="122" t="s">
        <v>129</v>
      </c>
      <c r="F37" s="123"/>
      <c r="G37" s="123"/>
      <c r="H37" s="123"/>
      <c r="I37" s="123"/>
      <c r="J37" s="123"/>
      <c r="K37" s="123"/>
      <c r="L37" s="72"/>
      <c r="M37" s="78"/>
      <c r="N37" s="74"/>
      <c r="O37" s="2"/>
      <c r="V37" s="67"/>
      <c r="W37" s="77"/>
    </row>
    <row r="38" spans="2:23" ht="15" customHeight="1">
      <c r="B38" s="32"/>
      <c r="C38" s="110"/>
      <c r="D38" s="111"/>
      <c r="E38" s="122" t="s">
        <v>161</v>
      </c>
      <c r="F38" s="123"/>
      <c r="G38" s="123"/>
      <c r="H38" s="123"/>
      <c r="I38" s="123"/>
      <c r="J38" s="123"/>
      <c r="K38" s="123"/>
      <c r="L38" s="72"/>
      <c r="M38" s="73"/>
      <c r="N38" s="74"/>
      <c r="O38" s="2"/>
      <c r="V38" s="67"/>
      <c r="W38" s="77"/>
    </row>
    <row r="39" spans="2:23" ht="15" customHeight="1">
      <c r="B39" s="32"/>
      <c r="C39" s="110"/>
      <c r="D39" s="111"/>
      <c r="E39" s="122" t="s">
        <v>173</v>
      </c>
      <c r="F39" s="123"/>
      <c r="G39" s="123"/>
      <c r="H39" s="123"/>
      <c r="I39" s="123"/>
      <c r="J39" s="123"/>
      <c r="K39" s="123"/>
      <c r="L39" s="72"/>
      <c r="M39" s="73"/>
      <c r="N39" s="74"/>
      <c r="O39" s="2"/>
      <c r="V39" s="67"/>
      <c r="W39" s="77"/>
    </row>
    <row r="40" spans="2:23" ht="15" customHeight="1">
      <c r="B40" s="32"/>
      <c r="C40" s="110"/>
      <c r="D40" s="111"/>
      <c r="E40" s="122" t="s">
        <v>176</v>
      </c>
      <c r="F40" s="123"/>
      <c r="G40" s="123"/>
      <c r="H40" s="123"/>
      <c r="I40" s="123"/>
      <c r="J40" s="123"/>
      <c r="K40" s="123"/>
      <c r="L40" s="72"/>
      <c r="M40" s="76"/>
      <c r="N40" s="74"/>
      <c r="O40" s="2"/>
      <c r="V40" s="67"/>
      <c r="W40" s="67"/>
    </row>
    <row r="41" spans="2:23" ht="15" customHeight="1">
      <c r="B41" s="32"/>
      <c r="C41" s="110"/>
      <c r="D41" s="111"/>
      <c r="E41" s="122" t="s">
        <v>159</v>
      </c>
      <c r="F41" s="123"/>
      <c r="G41" s="123"/>
      <c r="H41" s="123"/>
      <c r="I41" s="123"/>
      <c r="J41" s="123"/>
      <c r="K41" s="123"/>
      <c r="L41" s="72"/>
      <c r="M41" s="76"/>
      <c r="N41" s="74"/>
      <c r="O41" s="2"/>
      <c r="V41" s="67"/>
      <c r="W41" s="67"/>
    </row>
    <row r="42" spans="2:23" ht="15" customHeight="1">
      <c r="B42" s="32"/>
      <c r="C42" s="110"/>
      <c r="D42" s="111"/>
      <c r="E42" s="134"/>
      <c r="F42" s="135"/>
      <c r="G42" s="135"/>
      <c r="H42" s="135"/>
      <c r="I42" s="135"/>
      <c r="J42" s="135"/>
      <c r="K42" s="135"/>
      <c r="L42" s="72"/>
      <c r="M42" s="73">
        <f>'Area B'!I116</f>
        <v>0</v>
      </c>
      <c r="N42" s="74">
        <f>C42*M42</f>
        <v>0</v>
      </c>
      <c r="O42" s="2"/>
      <c r="V42" s="67"/>
      <c r="W42" s="77"/>
    </row>
    <row r="43" spans="2:23" ht="15" customHeight="1">
      <c r="B43" s="32"/>
      <c r="C43" s="110">
        <v>1</v>
      </c>
      <c r="D43" s="111" t="s">
        <v>3</v>
      </c>
      <c r="E43" s="134" t="s">
        <v>177</v>
      </c>
      <c r="F43" s="135"/>
      <c r="G43" s="135"/>
      <c r="H43" s="135"/>
      <c r="I43" s="135"/>
      <c r="J43" s="135"/>
      <c r="K43" s="135"/>
      <c r="L43" s="72"/>
      <c r="M43" s="78"/>
      <c r="N43" s="74"/>
      <c r="O43" s="2"/>
      <c r="V43" s="67"/>
      <c r="W43" s="77"/>
    </row>
    <row r="44" spans="2:23" ht="15" customHeight="1">
      <c r="B44" s="32"/>
      <c r="C44" s="110"/>
      <c r="D44" s="111"/>
      <c r="E44" s="122" t="s">
        <v>178</v>
      </c>
      <c r="F44" s="123"/>
      <c r="G44" s="123"/>
      <c r="H44" s="123"/>
      <c r="I44" s="123"/>
      <c r="J44" s="123"/>
      <c r="K44" s="123"/>
      <c r="L44" s="72"/>
      <c r="M44" s="78"/>
      <c r="N44" s="74"/>
      <c r="O44" s="2"/>
      <c r="V44" s="67"/>
      <c r="W44" s="77"/>
    </row>
    <row r="45" spans="2:23" ht="15" customHeight="1">
      <c r="B45" s="32"/>
      <c r="C45" s="110"/>
      <c r="D45" s="111"/>
      <c r="E45" s="122" t="s">
        <v>129</v>
      </c>
      <c r="F45" s="123"/>
      <c r="G45" s="123"/>
      <c r="H45" s="123"/>
      <c r="I45" s="123"/>
      <c r="J45" s="123"/>
      <c r="K45" s="123"/>
      <c r="L45" s="72"/>
      <c r="M45" s="78"/>
      <c r="N45" s="74"/>
      <c r="O45" s="2"/>
      <c r="V45" s="67"/>
      <c r="W45" s="67"/>
    </row>
    <row r="46" spans="2:23" ht="15" customHeight="1">
      <c r="B46" s="32"/>
      <c r="C46" s="110"/>
      <c r="D46" s="111"/>
      <c r="E46" s="122" t="s">
        <v>171</v>
      </c>
      <c r="F46" s="123"/>
      <c r="G46" s="123"/>
      <c r="H46" s="123"/>
      <c r="I46" s="123"/>
      <c r="J46" s="123"/>
      <c r="K46" s="123"/>
      <c r="L46" s="72"/>
      <c r="M46" s="73"/>
      <c r="N46" s="74"/>
      <c r="O46" s="2"/>
    </row>
    <row r="47" spans="2:23" ht="15" customHeight="1">
      <c r="B47" s="32"/>
      <c r="C47" s="110"/>
      <c r="D47" s="111"/>
      <c r="E47" s="122" t="s">
        <v>173</v>
      </c>
      <c r="F47" s="123"/>
      <c r="G47" s="123"/>
      <c r="H47" s="123"/>
      <c r="I47" s="123"/>
      <c r="J47" s="123"/>
      <c r="K47" s="123"/>
      <c r="L47" s="72"/>
      <c r="M47" s="76"/>
      <c r="N47" s="74"/>
      <c r="O47" s="2"/>
    </row>
    <row r="48" spans="2:23" ht="15" customHeight="1">
      <c r="B48" s="32"/>
      <c r="C48" s="110"/>
      <c r="D48" s="111"/>
      <c r="E48" s="124"/>
      <c r="F48" s="125"/>
      <c r="G48" s="125"/>
      <c r="H48" s="125"/>
      <c r="I48" s="125"/>
      <c r="J48" s="125"/>
      <c r="K48" s="125"/>
      <c r="L48" s="72"/>
      <c r="M48" s="78"/>
      <c r="N48" s="74"/>
      <c r="O48" s="2"/>
    </row>
    <row r="49" spans="2:23" ht="15" customHeight="1">
      <c r="B49" s="32"/>
      <c r="C49" s="110">
        <v>1</v>
      </c>
      <c r="D49" s="111" t="s">
        <v>3</v>
      </c>
      <c r="E49" s="134" t="s">
        <v>179</v>
      </c>
      <c r="F49" s="135"/>
      <c r="G49" s="135"/>
      <c r="H49" s="135"/>
      <c r="I49" s="135"/>
      <c r="J49" s="135"/>
      <c r="K49" s="135"/>
      <c r="L49" s="72"/>
      <c r="M49" s="73">
        <f>'Area C'!I116</f>
        <v>0</v>
      </c>
      <c r="N49" s="74">
        <f>C49*M49</f>
        <v>0</v>
      </c>
      <c r="O49" s="2"/>
      <c r="V49" s="67"/>
      <c r="W49" s="77"/>
    </row>
    <row r="50" spans="2:23" ht="15" customHeight="1">
      <c r="B50" s="32"/>
      <c r="C50" s="110"/>
      <c r="D50" s="111"/>
      <c r="E50" s="122" t="s">
        <v>180</v>
      </c>
      <c r="F50" s="123"/>
      <c r="G50" s="123"/>
      <c r="H50" s="123"/>
      <c r="I50" s="123"/>
      <c r="J50" s="123"/>
      <c r="K50" s="123"/>
      <c r="L50" s="72"/>
      <c r="M50" s="73"/>
      <c r="N50" s="74"/>
      <c r="O50" s="2"/>
      <c r="V50" s="67"/>
      <c r="W50" s="67"/>
    </row>
    <row r="51" spans="2:23" ht="15" customHeight="1">
      <c r="B51" s="32"/>
      <c r="C51" s="110"/>
      <c r="D51" s="111"/>
      <c r="E51" s="122"/>
      <c r="F51" s="123"/>
      <c r="G51" s="123"/>
      <c r="H51" s="123"/>
      <c r="I51" s="123"/>
      <c r="J51" s="123"/>
      <c r="K51" s="123"/>
      <c r="L51" s="72"/>
      <c r="M51" s="73"/>
      <c r="N51" s="74"/>
      <c r="O51" s="2"/>
      <c r="V51" s="67"/>
      <c r="W51" s="67"/>
    </row>
    <row r="52" spans="2:23" ht="15" customHeight="1">
      <c r="B52" s="32"/>
      <c r="C52" s="110">
        <v>1</v>
      </c>
      <c r="D52" s="111" t="s">
        <v>3</v>
      </c>
      <c r="E52" s="134" t="s">
        <v>181</v>
      </c>
      <c r="F52" s="135"/>
      <c r="G52" s="135"/>
      <c r="H52" s="135"/>
      <c r="I52" s="135"/>
      <c r="J52" s="135"/>
      <c r="K52" s="135"/>
      <c r="L52" s="72"/>
      <c r="M52" s="73"/>
      <c r="N52" s="74"/>
      <c r="O52" s="2"/>
      <c r="V52" s="67"/>
      <c r="W52" s="67"/>
    </row>
    <row r="53" spans="2:23" ht="15" customHeight="1">
      <c r="B53" s="32"/>
      <c r="C53" s="110"/>
      <c r="D53" s="111"/>
      <c r="E53" s="122" t="s">
        <v>180</v>
      </c>
      <c r="F53" s="123"/>
      <c r="G53" s="123"/>
      <c r="H53" s="123"/>
      <c r="I53" s="123"/>
      <c r="J53" s="123"/>
      <c r="K53" s="123"/>
      <c r="L53" s="72"/>
      <c r="M53" s="78"/>
      <c r="N53" s="74"/>
      <c r="O53" s="2"/>
      <c r="V53" s="67"/>
      <c r="W53" s="77"/>
    </row>
    <row r="54" spans="2:23" ht="15" customHeight="1">
      <c r="B54" s="32"/>
      <c r="C54" s="110"/>
      <c r="D54" s="111"/>
      <c r="E54" s="112"/>
      <c r="F54" s="113"/>
      <c r="G54" s="113"/>
      <c r="H54" s="113"/>
      <c r="I54" s="113"/>
      <c r="J54" s="113"/>
      <c r="K54" s="113"/>
      <c r="L54" s="72"/>
      <c r="M54" s="73"/>
      <c r="N54" s="74"/>
      <c r="O54" s="2"/>
      <c r="V54" s="67"/>
      <c r="W54" s="77"/>
    </row>
    <row r="55" spans="2:23" ht="15" customHeight="1">
      <c r="B55" s="32"/>
      <c r="C55" s="110"/>
      <c r="D55" s="111"/>
      <c r="E55" s="122"/>
      <c r="F55" s="123"/>
      <c r="G55" s="123"/>
      <c r="H55" s="123"/>
      <c r="I55" s="123"/>
      <c r="J55" s="123"/>
      <c r="K55" s="123"/>
      <c r="L55" s="72"/>
      <c r="M55" s="78"/>
      <c r="N55" s="74"/>
      <c r="O55" s="2"/>
      <c r="V55" s="67"/>
      <c r="W55" s="77"/>
    </row>
    <row r="56" spans="2:23" ht="15" customHeight="1">
      <c r="B56" s="32"/>
      <c r="C56" s="110"/>
      <c r="D56" s="111"/>
      <c r="E56" s="132"/>
      <c r="F56" s="133"/>
      <c r="G56" s="133"/>
      <c r="H56" s="133"/>
      <c r="I56" s="133"/>
      <c r="J56" s="133"/>
      <c r="K56" s="133"/>
      <c r="L56" s="72"/>
      <c r="M56" s="73"/>
      <c r="N56" s="74"/>
      <c r="O56" s="2"/>
      <c r="V56" s="67"/>
      <c r="W56" s="77"/>
    </row>
    <row r="57" spans="2:23" ht="15" customHeight="1">
      <c r="B57" s="32"/>
      <c r="C57" s="79"/>
      <c r="D57" s="80"/>
      <c r="E57" s="126"/>
      <c r="F57" s="127"/>
      <c r="G57" s="127"/>
      <c r="H57" s="127"/>
      <c r="I57" s="127"/>
      <c r="J57" s="127"/>
      <c r="K57" s="127"/>
      <c r="L57" s="128"/>
      <c r="M57" s="73"/>
      <c r="N57" s="81"/>
      <c r="O57" s="2"/>
    </row>
    <row r="58" spans="2:23" ht="16.149999999999999" customHeight="1">
      <c r="B58" s="32"/>
      <c r="C58" s="37"/>
      <c r="D58" s="37"/>
      <c r="E58" s="82"/>
      <c r="F58" s="82"/>
      <c r="G58" s="82"/>
      <c r="H58" s="82"/>
      <c r="I58" s="82"/>
      <c r="J58" s="82"/>
      <c r="K58" s="82"/>
      <c r="L58" s="82"/>
      <c r="M58" s="83" t="s">
        <v>109</v>
      </c>
      <c r="N58" s="84">
        <f>SUM(N20:N57)</f>
        <v>0</v>
      </c>
      <c r="O58" s="2"/>
    </row>
    <row r="59" spans="2:23" ht="15">
      <c r="B59" s="32"/>
      <c r="C59" s="129"/>
      <c r="D59" s="129"/>
      <c r="E59" s="129"/>
      <c r="F59" s="129"/>
      <c r="G59" s="129"/>
      <c r="H59" s="129"/>
      <c r="I59" s="129"/>
      <c r="J59" s="82"/>
      <c r="K59" s="82"/>
      <c r="L59" s="82"/>
      <c r="M59" s="85"/>
      <c r="N59" s="86"/>
      <c r="O59" s="2"/>
    </row>
    <row r="60" spans="2:23" ht="14.45" customHeight="1">
      <c r="B60" s="32"/>
      <c r="C60" s="87"/>
      <c r="D60" s="130"/>
      <c r="E60" s="130"/>
      <c r="F60" s="130"/>
      <c r="G60" s="130"/>
      <c r="H60" s="130"/>
      <c r="I60" s="130"/>
      <c r="J60" s="82"/>
      <c r="K60" s="82"/>
      <c r="L60" s="82"/>
      <c r="M60" s="83" t="s">
        <v>84</v>
      </c>
      <c r="N60" s="84">
        <v>0</v>
      </c>
      <c r="O60" s="2"/>
    </row>
    <row r="61" spans="2:23" ht="15" customHeight="1">
      <c r="B61" s="32"/>
      <c r="C61" s="88"/>
      <c r="D61" s="130"/>
      <c r="E61" s="130"/>
      <c r="F61" s="130"/>
      <c r="G61" s="130"/>
      <c r="H61" s="130"/>
      <c r="I61" s="130"/>
      <c r="J61" s="82"/>
      <c r="K61" s="82"/>
      <c r="L61" s="82"/>
      <c r="M61" s="89" t="s">
        <v>110</v>
      </c>
      <c r="N61" s="90">
        <f>N58+N60</f>
        <v>0</v>
      </c>
      <c r="O61" s="2"/>
    </row>
    <row r="62" spans="2:23" ht="15">
      <c r="B62" s="32"/>
      <c r="C62" s="91"/>
      <c r="D62" s="131"/>
      <c r="E62" s="131"/>
      <c r="F62" s="131"/>
      <c r="G62" s="37"/>
      <c r="H62" s="37"/>
      <c r="I62" s="37"/>
      <c r="J62" s="37"/>
      <c r="K62" s="37"/>
      <c r="L62" s="37"/>
      <c r="M62" s="92"/>
      <c r="N62" s="92"/>
      <c r="O62" s="2"/>
    </row>
    <row r="63" spans="2:23" ht="15">
      <c r="B63" s="32"/>
      <c r="C63" s="37"/>
      <c r="D63" s="93"/>
      <c r="E63" s="94"/>
      <c r="F63" s="94"/>
      <c r="G63" s="37"/>
      <c r="H63" s="37"/>
      <c r="I63" s="37"/>
      <c r="J63" s="37"/>
      <c r="K63" s="37"/>
      <c r="L63" s="37"/>
      <c r="M63" s="95"/>
      <c r="N63" s="96"/>
      <c r="O63" s="2"/>
    </row>
    <row r="64" spans="2:23" ht="15">
      <c r="B64" s="32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92"/>
      <c r="N64" s="97"/>
      <c r="O64" s="2"/>
    </row>
    <row r="65" spans="2:15" ht="15">
      <c r="B65" s="32"/>
      <c r="C65" s="37" t="s">
        <v>111</v>
      </c>
      <c r="D65" s="94"/>
      <c r="E65" s="94"/>
      <c r="F65" s="37"/>
      <c r="G65" s="37"/>
      <c r="H65" s="37"/>
      <c r="I65" s="94"/>
      <c r="J65" s="94"/>
      <c r="K65" s="94"/>
      <c r="L65" s="94"/>
      <c r="M65" s="94"/>
      <c r="N65" s="98"/>
      <c r="O65" s="2"/>
    </row>
    <row r="66" spans="2:15" ht="15">
      <c r="B66" s="32"/>
      <c r="C66" s="37"/>
      <c r="D66" s="120"/>
      <c r="E66" s="120"/>
      <c r="F66" s="37"/>
      <c r="G66" s="37"/>
      <c r="H66" s="37"/>
      <c r="I66" s="37"/>
      <c r="J66" s="37"/>
      <c r="K66" s="99" t="s">
        <v>112</v>
      </c>
      <c r="L66" s="99"/>
      <c r="M66" s="99"/>
      <c r="N66" s="98"/>
      <c r="O66" s="2"/>
    </row>
    <row r="67" spans="2:15" ht="15">
      <c r="B67" s="32"/>
      <c r="C67" s="37"/>
      <c r="D67" s="37"/>
      <c r="E67" s="100"/>
      <c r="F67" s="100"/>
      <c r="G67" s="37"/>
      <c r="H67" s="37"/>
      <c r="I67" s="37"/>
      <c r="J67" s="37"/>
      <c r="K67" s="37"/>
      <c r="L67" s="37"/>
      <c r="M67" s="37"/>
      <c r="N67" s="98"/>
      <c r="O67" s="2"/>
    </row>
    <row r="68" spans="2:15" ht="15">
      <c r="B68" s="32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2"/>
    </row>
  </sheetData>
  <sheetProtection formatRows="0" insertColumns="0" insertRows="0" insertHyperlinks="0" deleteRows="0" selectLockedCells="1" sort="0" autoFilter="0" pivotTables="0"/>
  <mergeCells count="51">
    <mergeCell ref="E23:K23"/>
    <mergeCell ref="E28:K28"/>
    <mergeCell ref="E22:K22"/>
    <mergeCell ref="M4:N4"/>
    <mergeCell ref="M6:N6"/>
    <mergeCell ref="C10:E10"/>
    <mergeCell ref="D12:H12"/>
    <mergeCell ref="D15:H15"/>
    <mergeCell ref="D16:H16"/>
    <mergeCell ref="E18:L18"/>
    <mergeCell ref="E19:L19"/>
    <mergeCell ref="E20:K20"/>
    <mergeCell ref="E21:K21"/>
    <mergeCell ref="E24:K24"/>
    <mergeCell ref="E26:K26"/>
    <mergeCell ref="E27:K27"/>
    <mergeCell ref="E32:K32"/>
    <mergeCell ref="E29:K29"/>
    <mergeCell ref="E30:K30"/>
    <mergeCell ref="E31:K31"/>
    <mergeCell ref="E53:K53"/>
    <mergeCell ref="E50:K50"/>
    <mergeCell ref="E42:K42"/>
    <mergeCell ref="E33:K33"/>
    <mergeCell ref="E34:K34"/>
    <mergeCell ref="E35:K35"/>
    <mergeCell ref="E52:K52"/>
    <mergeCell ref="E43:K43"/>
    <mergeCell ref="E44:K44"/>
    <mergeCell ref="E47:K47"/>
    <mergeCell ref="E36:K36"/>
    <mergeCell ref="E37:K37"/>
    <mergeCell ref="E38:K38"/>
    <mergeCell ref="E39:K39"/>
    <mergeCell ref="E40:K40"/>
    <mergeCell ref="D66:E66"/>
    <mergeCell ref="M7:N7"/>
    <mergeCell ref="M16:N16"/>
    <mergeCell ref="E25:K25"/>
    <mergeCell ref="E46:K46"/>
    <mergeCell ref="E48:K48"/>
    <mergeCell ref="E57:L57"/>
    <mergeCell ref="C59:I59"/>
    <mergeCell ref="D60:I61"/>
    <mergeCell ref="D62:F62"/>
    <mergeCell ref="E45:K45"/>
    <mergeCell ref="E56:K56"/>
    <mergeCell ref="E41:K41"/>
    <mergeCell ref="E55:K55"/>
    <mergeCell ref="E51:K51"/>
    <mergeCell ref="E49:K49"/>
  </mergeCells>
  <dataValidations count="5">
    <dataValidation type="decimal" allowBlank="1" showErrorMessage="1" errorTitle="Precio unitario" error="Debe escribir un número en esta celda." promptTitle="Precio unitario" sqref="W21:W23 W25 W28:W32 W53 W55:W56 W36:W44 W49 M19:M57">
      <formula1>0</formula1>
      <formula2>1000000000</formula2>
    </dataValidation>
    <dataValidation errorStyle="warning" allowBlank="1" showInputMessage="1" errorTitle="Estado" promptTitle="Estado" prompt="Escriba la abreviatura del estado en esta celda." sqref="I14:I15 F14:H14"/>
    <dataValidation allowBlank="1" showInputMessage="1" showErrorMessage="1" promptTitle="Información de la organización" prompt="Para escribir varias líneas en una celda, use Alt+Entrar.  También puede personalizar esta plantilla y guardarla como una nueva para su uso posterior. Para más información sobre cómo crear plantillas personalizadas, vea los temas de ayuda." sqref="C2:K6"/>
    <dataValidation allowBlank="1" showInputMessage="1" showErrorMessage="1" promptTitle="Nombre" prompt="Escriba el nombre del cliente tal como aparece en la tarjeta de crédito." sqref="D62:F62"/>
    <dataValidation type="whole" errorStyle="warning" allowBlank="1" showErrorMessage="1" errorTitle="Cantidad" error="Debe escribir un número en esta celda." promptTitle="Cantidad" sqref="C19:D57">
      <formula1>0</formula1>
      <formula2>1000000000</formula2>
    </dataValidation>
  </dataValidations>
  <printOptions horizontalCentered="1"/>
  <pageMargins left="0.11811023622047245" right="0.11811023622047245" top="0.39370078740157483" bottom="0.39370078740157483" header="0.31496062992125984" footer="0.15748031496062992"/>
  <pageSetup scale="65" fitToWidth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Area A</vt:lpstr>
      <vt:lpstr>Area B</vt:lpstr>
      <vt:lpstr>Area C</vt:lpstr>
      <vt:lpstr>Resumen Presupues. Area A+B+C</vt:lpstr>
      <vt:lpstr>'Area A'!Área_de_impresión</vt:lpstr>
      <vt:lpstr>'Area B'!Área_de_impresión</vt:lpstr>
      <vt:lpstr>'Area C'!Área_de_impresión</vt:lpstr>
      <vt:lpstr>'Resumen Presupues. Area A+B+C'!Área_de_impresión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2</dc:creator>
  <cp:lastModifiedBy>dell</cp:lastModifiedBy>
  <cp:lastPrinted>2020-10-30T14:11:39Z</cp:lastPrinted>
  <dcterms:created xsi:type="dcterms:W3CDTF">2014-06-12T16:31:28Z</dcterms:created>
  <dcterms:modified xsi:type="dcterms:W3CDTF">2021-01-09T01:43:10Z</dcterms:modified>
</cp:coreProperties>
</file>