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bras Municipales\Desktop\"/>
    </mc:Choice>
  </mc:AlternateContent>
  <bookViews>
    <workbookView xWindow="0" yWindow="0" windowWidth="19200" windowHeight="11490" tabRatio="891"/>
  </bookViews>
  <sheets>
    <sheet name="VOLUMETRIA" sheetId="78" r:id="rId1"/>
  </sheets>
  <definedNames>
    <definedName name="_xlnm.Print_Area" localSheetId="0">VOLUMETRIA!$E$11:$K$134</definedName>
  </definedNames>
  <calcPr calcId="162913"/>
</workbook>
</file>

<file path=xl/calcChain.xml><?xml version="1.0" encoding="utf-8"?>
<calcChain xmlns="http://schemas.openxmlformats.org/spreadsheetml/2006/main">
  <c r="J119" i="78" l="1"/>
  <c r="J123" i="78" l="1"/>
  <c r="J120" i="78"/>
  <c r="J118" i="78"/>
  <c r="J117" i="78"/>
  <c r="J116" i="78"/>
  <c r="J115" i="78"/>
  <c r="J114" i="78"/>
  <c r="J113" i="78"/>
  <c r="I105" i="78"/>
  <c r="J106" i="78" l="1"/>
  <c r="I101" i="78"/>
  <c r="I100" i="78"/>
  <c r="I99" i="78"/>
  <c r="I98" i="78"/>
  <c r="I97" i="78"/>
  <c r="I96" i="78"/>
  <c r="I95" i="78"/>
  <c r="I94" i="78"/>
  <c r="I93" i="78"/>
  <c r="I92" i="78"/>
  <c r="I88" i="78"/>
  <c r="I87" i="78"/>
  <c r="I86" i="78"/>
  <c r="I85" i="78"/>
  <c r="I84" i="78"/>
  <c r="I83" i="78"/>
  <c r="J89" i="78" s="1"/>
  <c r="F20" i="78"/>
  <c r="F21" i="78" s="1"/>
  <c r="F18" i="78"/>
  <c r="I18" i="78" s="1"/>
  <c r="F19" i="78"/>
  <c r="F25" i="78"/>
  <c r="I25" i="78" s="1"/>
  <c r="F26" i="78"/>
  <c r="F27" i="78"/>
  <c r="F33" i="78"/>
  <c r="F34" i="78"/>
  <c r="F35" i="78"/>
  <c r="F36" i="78"/>
  <c r="I36" i="78" s="1"/>
  <c r="F38" i="78"/>
  <c r="F42" i="78"/>
  <c r="F46" i="78"/>
  <c r="F47" i="78"/>
  <c r="F48" i="78" s="1"/>
  <c r="F52" i="78"/>
  <c r="F53" i="78" s="1"/>
  <c r="F57" i="78"/>
  <c r="I57" i="78" s="1"/>
  <c r="F58" i="78"/>
  <c r="I63" i="78"/>
  <c r="I79" i="78"/>
  <c r="I78" i="78"/>
  <c r="I77" i="78"/>
  <c r="I76" i="78"/>
  <c r="I75" i="78"/>
  <c r="I74" i="78"/>
  <c r="I73" i="78"/>
  <c r="I72" i="78"/>
  <c r="I71" i="78"/>
  <c r="I67" i="78"/>
  <c r="J68" i="78" s="1"/>
  <c r="I62" i="78"/>
  <c r="I58" i="78"/>
  <c r="D46" i="78"/>
  <c r="I46" i="78"/>
  <c r="D42" i="78"/>
  <c r="I38" i="78"/>
  <c r="I37" i="78"/>
  <c r="I35" i="78"/>
  <c r="I33" i="78"/>
  <c r="I26" i="78"/>
  <c r="D25" i="78"/>
  <c r="D26" i="78" s="1"/>
  <c r="D27" i="78" s="1"/>
  <c r="D28" i="78" s="1"/>
  <c r="D29" i="78" s="1"/>
  <c r="I16" i="78"/>
  <c r="I15" i="78"/>
  <c r="I14" i="78"/>
  <c r="D14" i="78"/>
  <c r="D15" i="78" s="1"/>
  <c r="D16" i="78" s="1"/>
  <c r="D17" i="78" s="1"/>
  <c r="D18" i="78" s="1"/>
  <c r="D19" i="78" s="1"/>
  <c r="D20" i="78" s="1"/>
  <c r="D21" i="78" s="1"/>
  <c r="J102" i="78" l="1"/>
  <c r="J80" i="78"/>
  <c r="J64" i="78"/>
  <c r="J59" i="78"/>
  <c r="I52" i="78"/>
  <c r="I53" i="78"/>
  <c r="I47" i="78"/>
  <c r="I48" i="78"/>
  <c r="I42" i="78"/>
  <c r="I34" i="78"/>
  <c r="J39" i="78" s="1"/>
  <c r="D33" i="78"/>
  <c r="D52" i="78" s="1"/>
  <c r="I29" i="78"/>
  <c r="I27" i="78"/>
  <c r="I28" i="78"/>
  <c r="J30" i="78" s="1"/>
  <c r="I20" i="78"/>
  <c r="I21" i="78"/>
  <c r="I19" i="78"/>
  <c r="I17" i="78"/>
  <c r="I109" i="78" s="1"/>
  <c r="I123" i="78" s="1"/>
  <c r="J10" i="78"/>
  <c r="I118" i="78" l="1"/>
  <c r="I116" i="78"/>
  <c r="I114" i="78"/>
  <c r="I115" i="78"/>
  <c r="I113" i="78"/>
  <c r="D53" i="78"/>
  <c r="D57" i="78"/>
  <c r="J54" i="78"/>
  <c r="J49" i="78"/>
  <c r="D34" i="78"/>
  <c r="D35" i="78" s="1"/>
  <c r="D36" i="78" s="1"/>
  <c r="D47" i="78"/>
  <c r="D48" i="78" s="1"/>
  <c r="J22" i="78"/>
  <c r="I119" i="78" l="1"/>
  <c r="I120" i="78"/>
  <c r="I117" i="78"/>
  <c r="D37" i="78"/>
  <c r="D38" i="78" s="1"/>
  <c r="D105" i="78"/>
  <c r="D83" i="78"/>
  <c r="D84" i="78" s="1"/>
  <c r="D85" i="78" s="1"/>
  <c r="D86" i="78" s="1"/>
  <c r="D87" i="78" s="1"/>
  <c r="D88" i="78" s="1"/>
  <c r="D91" i="78"/>
  <c r="D92" i="78" s="1"/>
  <c r="D93" i="78" s="1"/>
  <c r="D94" i="78" s="1"/>
  <c r="D95" i="78" s="1"/>
  <c r="D96" i="78" s="1"/>
  <c r="D97" i="78" s="1"/>
  <c r="D98" i="78" s="1"/>
  <c r="D66" i="78"/>
  <c r="D62" i="78"/>
  <c r="D63" i="78" s="1"/>
  <c r="D58" i="78"/>
  <c r="J43" i="78"/>
  <c r="J109" i="78" s="1"/>
  <c r="I122" i="78" l="1"/>
  <c r="D100" i="78"/>
  <c r="D101" i="78" s="1"/>
  <c r="D99" i="78"/>
  <c r="D67" i="78"/>
  <c r="D70" i="78"/>
  <c r="D71" i="78" l="1"/>
  <c r="D72" i="78" s="1"/>
  <c r="D73" i="78" s="1"/>
  <c r="D74" i="78" s="1"/>
  <c r="D75" i="78" s="1"/>
  <c r="D76" i="78" s="1"/>
  <c r="D77" i="78" s="1"/>
  <c r="D78" i="78" s="1"/>
  <c r="D79" i="78" s="1"/>
</calcChain>
</file>

<file path=xl/sharedStrings.xml><?xml version="1.0" encoding="utf-8"?>
<sst xmlns="http://schemas.openxmlformats.org/spreadsheetml/2006/main" count="158" uniqueCount="98">
  <si>
    <t>Cant.</t>
  </si>
  <si>
    <t>#</t>
  </si>
  <si>
    <t>Unit.</t>
  </si>
  <si>
    <t>Concepto</t>
  </si>
  <si>
    <t>Notas:</t>
  </si>
  <si>
    <t>Total $</t>
  </si>
  <si>
    <t>Trabajos Preliminares</t>
  </si>
  <si>
    <t>PA</t>
  </si>
  <si>
    <t>P.U</t>
  </si>
  <si>
    <t>ML</t>
  </si>
  <si>
    <t>FECHA</t>
  </si>
  <si>
    <t>Limpieza, Desbroce y desmantelamiento estructuras existentes</t>
  </si>
  <si>
    <t>Letrero de identificación del proyecto 12' x 8'</t>
  </si>
  <si>
    <t>Caseta mat. 10' x 10', p/100 fda. Cemento</t>
  </si>
  <si>
    <t>UD</t>
  </si>
  <si>
    <t>Replanteo y Control Topográfico</t>
  </si>
  <si>
    <t>M²</t>
  </si>
  <si>
    <t>Verja perimetral aislamiento provisional en Zinc, H = 2.10 m</t>
  </si>
  <si>
    <t>Fumigación contra comején</t>
  </si>
  <si>
    <t>Demolición estructuras existente</t>
  </si>
  <si>
    <t>Traslado y bote producto de la demolición</t>
  </si>
  <si>
    <t>M³</t>
  </si>
  <si>
    <t>MOVIMIENTO DE TIERRA</t>
  </si>
  <si>
    <t>Excavación zapatas de muro</t>
  </si>
  <si>
    <t>Suministro y regado de tierra negra para jardineras</t>
  </si>
  <si>
    <t>Relleno de reposición material granular (a mano)</t>
  </si>
  <si>
    <t>Relleno compactado con material granular (con equipo)</t>
  </si>
  <si>
    <t>Bote de escombros</t>
  </si>
  <si>
    <t>HORMIGON ARMADO</t>
  </si>
  <si>
    <t>Zap. Bordillo caminos 0.30 m x 0.30 m, 2Ø3/8", Ø3/8"@0.25 m</t>
  </si>
  <si>
    <t>Zap. Muro 8" 0.60 m x 0.20 m, 3Ø3/8", Ø3/8"@0.25 m</t>
  </si>
  <si>
    <t>Zap. Muro contención 0.80 m x 0.30 m, 6Ø3/8", Ø3/8"@0.25 m</t>
  </si>
  <si>
    <t>Losa de piso H=0.12, Ø3/8"@0.25 m, f'c = 210 kg/cm²</t>
  </si>
  <si>
    <t>Base de concreto armado hito piedra</t>
  </si>
  <si>
    <t>Muro de contención base de letrero POP</t>
  </si>
  <si>
    <t>MUROS DE BLOQUES</t>
  </si>
  <si>
    <t>Bloques horm. 8", Ø3/8"@0.80 m</t>
  </si>
  <si>
    <t>TERMINACION DE SUPERFICIES</t>
  </si>
  <si>
    <t>Cantos en general</t>
  </si>
  <si>
    <t>Pañete maestreado bordillo exterior</t>
  </si>
  <si>
    <t>Fraguache</t>
  </si>
  <si>
    <t>TERMINACION ESPEJO DE AGUA</t>
  </si>
  <si>
    <t xml:space="preserve">Fino </t>
  </si>
  <si>
    <t xml:space="preserve">Impermeabilizante elastomérico </t>
  </si>
  <si>
    <t>PISOS</t>
  </si>
  <si>
    <t xml:space="preserve">Adoquines </t>
  </si>
  <si>
    <t>Piso concreto y grama</t>
  </si>
  <si>
    <t>ESCALERA y RAMPAS</t>
  </si>
  <si>
    <t xml:space="preserve">Rampa minusvalidos </t>
  </si>
  <si>
    <t>Baranda de metal, tubos 2" y 2 1/2"</t>
  </si>
  <si>
    <t>PINTURAS</t>
  </si>
  <si>
    <t>Pintura superior acrílica semigloss , 2 aplic., incl. base</t>
  </si>
  <si>
    <t>INSTALACION ELECTRICA</t>
  </si>
  <si>
    <t xml:space="preserve">Salidas de iluminación y base de poste </t>
  </si>
  <si>
    <t>Salidas de iluminación tipo reflector de piso</t>
  </si>
  <si>
    <t>Suministro e instalación luminarias de poste acero inoxidable 15'</t>
  </si>
  <si>
    <t>Suministro e instalación luminarias ojo de buey de exteriores</t>
  </si>
  <si>
    <t>Suministro e instalación cajas de registro eléctricas</t>
  </si>
  <si>
    <t>Panel (P-A) de distribución de 16/32 circuitos monofásico, G.E. Cat. TLM1620, formado por: - 11 breaker 20/1 THQL; - 2 breaker 30/2 THQL</t>
  </si>
  <si>
    <t>Registro eléctrico</t>
  </si>
  <si>
    <t>Cuarto control y máquina</t>
  </si>
  <si>
    <t>Mano de obra</t>
  </si>
  <si>
    <t>INSTALACION SANITARIA</t>
  </si>
  <si>
    <t>Salidas de alimentación de agua espejo de agua y jardines</t>
  </si>
  <si>
    <t xml:space="preserve">Desague pluvial de piso </t>
  </si>
  <si>
    <t xml:space="preserve">Salidas succión retorno espejo de agua </t>
  </si>
  <si>
    <t>Suministro de bomba sumergible espejo de agua  5000 GPH</t>
  </si>
  <si>
    <t>AMBIENTACION, PAISAJISMO Y MOBILIARIO URBANO</t>
  </si>
  <si>
    <t>Suministro y transplantación Arbol de la reina 10'</t>
  </si>
  <si>
    <t>Suministro y  transplantación Samán 15'</t>
  </si>
  <si>
    <t>Suministro y  transplantación roble amarillo 10'</t>
  </si>
  <si>
    <t>Suministro y plantación Fukiantea</t>
  </si>
  <si>
    <t>Suministro y plantación Dietes</t>
  </si>
  <si>
    <t>Suministro y plantación grama bermuda</t>
  </si>
  <si>
    <t>Suministro Asientos madera y concreto</t>
  </si>
  <si>
    <t>Suministro Zafacones</t>
  </si>
  <si>
    <t>Diseño y construcción letrero tridimensional de POP Ciudad Alegre</t>
  </si>
  <si>
    <t>Letras</t>
  </si>
  <si>
    <t>Diseño e instalación Señaléticas</t>
  </si>
  <si>
    <t>MISCELANEOS</t>
  </si>
  <si>
    <t>Limpieza continua y final</t>
  </si>
  <si>
    <t xml:space="preserve">COSTOS INDIRECTOS </t>
  </si>
  <si>
    <t>Dirección Técnica</t>
  </si>
  <si>
    <t>Gastos Administrativos</t>
  </si>
  <si>
    <t>Fondo de Pensiones (Ley 6-86)</t>
  </si>
  <si>
    <t>Seguros y Fianzas</t>
  </si>
  <si>
    <t>ITBIS a la Dirección Técnica</t>
  </si>
  <si>
    <t>Transporte</t>
  </si>
  <si>
    <t>CODIA</t>
  </si>
  <si>
    <t>TOTAL</t>
  </si>
  <si>
    <t>%</t>
  </si>
  <si>
    <t>TOTAL GENERAL</t>
  </si>
  <si>
    <t>IMPROVISTOS (PREVIO A AUTORIZAR)</t>
  </si>
  <si>
    <t>1.-</t>
  </si>
  <si>
    <t>REALIZADO POR:</t>
  </si>
  <si>
    <t xml:space="preserve">                                            DPTO. OBRAS MUNICIPALES</t>
  </si>
  <si>
    <r>
      <t xml:space="preserve">                                        </t>
    </r>
    <r>
      <rPr>
        <b/>
        <u/>
        <sz val="14"/>
        <color theme="1"/>
        <rFont val="Calibri"/>
        <family val="2"/>
        <scheme val="minor"/>
      </rPr>
      <t>ING. LUIS ASDRUVAL GONZALEZ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</si>
  <si>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PROYECTO PARQUE DE LA JAVILLA PUERTO PLATA, REP DOM.
(VOLUMETRICA)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</si>
</sst>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&quot;$&quot;#,##0.00"/>
    <numFmt numFmtId="169" formatCode="0.0%"/>
  </numFmts>
  <fonts count="1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2"/>
      <color indexed="8"/>
      <name val="Trebuchet MS"/>
      <family val="2"/>
    </font>
    <font>
      <sz val="8"/>
      <name val="Arial Narrow"/>
      <family val="2"/>
    </font>
    <font>
      <sz val="11"/>
      <color indexed="8"/>
      <name val="Trebuchet MS"/>
      <family val="2"/>
    </font>
    <font>
      <sz val="8"/>
      <color rgb="FFFF0000"/>
      <name val="Arial Narrow"/>
      <family val="2"/>
    </font>
    <font>
      <b/>
      <sz val="14"/>
      <name val="Trebuchet MS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6" fillId="5" borderId="4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9" fontId="6" fillId="5" borderId="4" xfId="1" applyNumberFormat="1" applyFont="1" applyFill="1" applyBorder="1" applyAlignment="1">
      <alignment horizontal="center"/>
    </xf>
    <xf numFmtId="167" fontId="8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16" fontId="2" fillId="3" borderId="0" xfId="1" applyNumberFormat="1" applyFont="1" applyFill="1" applyBorder="1" applyAlignment="1"/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2" fontId="5" fillId="0" borderId="3" xfId="6" applyNumberFormat="1" applyFont="1" applyFill="1" applyBorder="1" applyAlignment="1">
      <alignment horizontal="center"/>
    </xf>
    <xf numFmtId="2" fontId="5" fillId="0" borderId="0" xfId="6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0" fillId="0" borderId="0" xfId="0" applyFill="1"/>
    <xf numFmtId="0" fontId="2" fillId="0" borderId="0" xfId="1" applyFill="1" applyAlignment="1">
      <alignment horizontal="center"/>
    </xf>
    <xf numFmtId="167" fontId="10" fillId="4" borderId="3" xfId="6" applyFont="1" applyFill="1" applyBorder="1" applyAlignment="1">
      <alignment horizontal="left" wrapText="1"/>
    </xf>
    <xf numFmtId="168" fontId="5" fillId="4" borderId="3" xfId="6" applyNumberFormat="1" applyFont="1" applyFill="1" applyBorder="1" applyAlignment="1">
      <alignment horizontal="center"/>
    </xf>
    <xf numFmtId="168" fontId="5" fillId="0" borderId="3" xfId="6" applyNumberFormat="1" applyFont="1" applyFill="1" applyBorder="1" applyAlignment="1">
      <alignment horizontal="center"/>
    </xf>
    <xf numFmtId="167" fontId="8" fillId="4" borderId="0" xfId="6" applyFont="1" applyFill="1" applyBorder="1" applyAlignment="1">
      <alignment horizontal="left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67" fontId="10" fillId="4" borderId="0" xfId="6" applyFont="1" applyFill="1" applyBorder="1" applyAlignment="1">
      <alignment horizontal="left" wrapText="1"/>
    </xf>
    <xf numFmtId="168" fontId="5" fillId="4" borderId="0" xfId="6" applyNumberFormat="1" applyFont="1" applyFill="1" applyBorder="1" applyAlignment="1">
      <alignment horizontal="center"/>
    </xf>
    <xf numFmtId="168" fontId="5" fillId="0" borderId="0" xfId="6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4" borderId="1" xfId="6" applyNumberFormat="1" applyFont="1" applyFill="1" applyBorder="1" applyAlignment="1">
      <alignment horizontal="center"/>
    </xf>
    <xf numFmtId="167" fontId="10" fillId="4" borderId="1" xfId="6" applyFont="1" applyFill="1" applyBorder="1" applyAlignment="1">
      <alignment horizontal="left" wrapText="1"/>
    </xf>
    <xf numFmtId="49" fontId="5" fillId="4" borderId="1" xfId="6" applyNumberFormat="1" applyFont="1" applyFill="1" applyBorder="1" applyAlignment="1">
      <alignment horizontal="center"/>
    </xf>
    <xf numFmtId="2" fontId="5" fillId="0" borderId="1" xfId="6" applyNumberFormat="1" applyFont="1" applyFill="1" applyBorder="1" applyAlignment="1">
      <alignment horizontal="center"/>
    </xf>
    <xf numFmtId="168" fontId="5" fillId="4" borderId="1" xfId="6" applyNumberFormat="1" applyFont="1" applyFill="1" applyBorder="1" applyAlignment="1">
      <alignment horizontal="center"/>
    </xf>
    <xf numFmtId="168" fontId="5" fillId="0" borderId="1" xfId="6" applyNumberFormat="1" applyFont="1" applyFill="1" applyBorder="1" applyAlignment="1">
      <alignment horizontal="center"/>
    </xf>
    <xf numFmtId="167" fontId="5" fillId="4" borderId="1" xfId="6" applyFont="1" applyFill="1" applyBorder="1" applyAlignment="1">
      <alignment horizontal="left"/>
    </xf>
    <xf numFmtId="0" fontId="3" fillId="3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3" fontId="12" fillId="3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43" fontId="3" fillId="3" borderId="0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10" fontId="5" fillId="4" borderId="4" xfId="6" applyNumberFormat="1" applyFont="1" applyFill="1" applyBorder="1" applyAlignment="1">
      <alignment horizontal="center"/>
    </xf>
    <xf numFmtId="43" fontId="12" fillId="3" borderId="1" xfId="1" applyNumberFormat="1" applyFont="1" applyFill="1" applyBorder="1" applyAlignment="1">
      <alignment horizontal="center"/>
    </xf>
    <xf numFmtId="43" fontId="6" fillId="3" borderId="0" xfId="1" applyNumberFormat="1" applyFont="1" applyFill="1" applyBorder="1" applyAlignment="1">
      <alignment horizontal="center"/>
    </xf>
    <xf numFmtId="169" fontId="5" fillId="0" borderId="1" xfId="6" applyNumberFormat="1" applyFont="1" applyFill="1" applyBorder="1" applyAlignment="1">
      <alignment horizontal="center"/>
    </xf>
    <xf numFmtId="0" fontId="13" fillId="0" borderId="0" xfId="0" applyFont="1"/>
    <xf numFmtId="2" fontId="5" fillId="4" borderId="3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2" fontId="2" fillId="3" borderId="0" xfId="1" applyNumberFormat="1" applyFont="1" applyFill="1" applyBorder="1" applyAlignment="1">
      <alignment horizontal="left"/>
    </xf>
    <xf numFmtId="2" fontId="5" fillId="4" borderId="1" xfId="6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vertical="center"/>
    </xf>
    <xf numFmtId="0" fontId="15" fillId="3" borderId="0" xfId="1" applyNumberFormat="1" applyFont="1" applyFill="1" applyBorder="1" applyAlignment="1">
      <alignment horizontal="center"/>
    </xf>
    <xf numFmtId="14" fontId="16" fillId="3" borderId="0" xfId="1" applyNumberFormat="1" applyFont="1" applyFill="1" applyBorder="1" applyAlignment="1"/>
    <xf numFmtId="0" fontId="13" fillId="0" borderId="0" xfId="0" applyFont="1" applyAlignment="1">
      <alignment horizontal="center"/>
    </xf>
    <xf numFmtId="0" fontId="17" fillId="3" borderId="1" xfId="1" applyNumberFormat="1" applyFont="1" applyFill="1" applyBorder="1" applyAlignment="1">
      <alignment horizontal="center" wrapText="1"/>
    </xf>
  </cellXfs>
  <cellStyles count="225">
    <cellStyle name="Euro" xfId="4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 2" xfId="3"/>
    <cellStyle name="Millares_CAJA DE LUCES QUISQUEYA COT FINAL" xfId="6"/>
    <cellStyle name="Moneda 2" xfId="2"/>
    <cellStyle name="Moneda 3" xfId="223"/>
    <cellStyle name="Normal" xfId="0" builtinId="0"/>
    <cellStyle name="Normal 2" xfId="1"/>
    <cellStyle name="Normal 3" xfId="222"/>
    <cellStyle name="Normal 5" xfId="224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2105025</xdr:colOff>
      <xdr:row>6</xdr:row>
      <xdr:rowOff>66675</xdr:rowOff>
    </xdr:from>
    <xdr:to>
      <xdr:col>8</xdr:col>
      <xdr:colOff>567198</xdr:colOff>
      <xdr:row>7</xdr:row>
      <xdr:rowOff>571500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1102519"/>
          <a:ext cx="5248736" cy="2374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158"/>
  <sheetViews>
    <sheetView tabSelected="1" zoomScale="80" zoomScaleNormal="80" zoomScalePageLayoutView="150" workbookViewId="0">
      <selection activeCell="E7" sqref="E7"/>
    </sheetView>
  </sheetViews>
  <sheetFormatPr baseColWidth="10" defaultColWidth="9.25" defaultRowHeight="12.75" x14ac:dyDescent="0.2"/>
  <cols>
    <col min="1" max="1" width="10.875" style="1" customWidth="1"/>
    <col min="2" max="3" width="2.125" style="1" customWidth="1"/>
    <col min="4" max="4" width="6.5" style="19" customWidth="1"/>
    <col min="5" max="5" width="50.625" style="3" customWidth="1"/>
    <col min="6" max="6" width="8.375" style="11" bestFit="1" customWidth="1"/>
    <col min="7" max="7" width="12.625" style="32" customWidth="1"/>
    <col min="8" max="8" width="17.375" style="1" customWidth="1"/>
    <col min="9" max="9" width="22.625" style="1" customWidth="1"/>
    <col min="10" max="10" width="25.625" style="1" customWidth="1"/>
    <col min="11" max="11" width="2.125" style="1" customWidth="1"/>
    <col min="12" max="18" width="14.875" style="1" customWidth="1"/>
    <col min="19" max="16384" width="9.25" style="1"/>
  </cols>
  <sheetData>
    <row r="1" spans="2:11" x14ac:dyDescent="0.2">
      <c r="G1" s="1"/>
    </row>
    <row r="2" spans="2:11" x14ac:dyDescent="0.2">
      <c r="G2" s="1"/>
    </row>
    <row r="3" spans="2:11" x14ac:dyDescent="0.2">
      <c r="G3" s="1"/>
    </row>
    <row r="4" spans="2:11" x14ac:dyDescent="0.2">
      <c r="B4" s="2"/>
      <c r="C4" s="2"/>
      <c r="D4" s="9"/>
      <c r="E4" s="4"/>
      <c r="F4" s="2"/>
      <c r="G4" s="2"/>
      <c r="H4" s="4"/>
      <c r="I4" s="2"/>
      <c r="J4" s="2"/>
      <c r="K4" s="2"/>
    </row>
    <row r="5" spans="2:11" x14ac:dyDescent="0.2">
      <c r="B5" s="2"/>
      <c r="C5" s="2"/>
      <c r="D5" s="9"/>
      <c r="E5" s="4"/>
      <c r="F5" s="2"/>
      <c r="G5" s="2"/>
      <c r="H5" s="4"/>
      <c r="I5" s="2"/>
      <c r="J5" s="2"/>
      <c r="K5" s="2"/>
    </row>
    <row r="6" spans="2:11" ht="15.75" x14ac:dyDescent="0.25">
      <c r="B6" s="2"/>
      <c r="C6" s="2"/>
      <c r="D6" s="9"/>
      <c r="E6" s="4"/>
      <c r="F6"/>
      <c r="G6" s="2"/>
      <c r="H6"/>
      <c r="I6" s="2"/>
      <c r="J6" s="2"/>
      <c r="K6" s="2"/>
    </row>
    <row r="7" spans="2:11" ht="147" customHeight="1" x14ac:dyDescent="0.2">
      <c r="B7" s="2"/>
      <c r="C7" s="2"/>
      <c r="D7" s="9"/>
      <c r="E7" s="4"/>
      <c r="F7" s="9"/>
      <c r="G7" s="26"/>
      <c r="H7" s="2"/>
      <c r="I7" s="2"/>
      <c r="J7" s="2"/>
      <c r="K7" s="2"/>
    </row>
    <row r="8" spans="2:11" ht="81.75" customHeight="1" x14ac:dyDescent="0.2">
      <c r="B8" s="2"/>
      <c r="C8" s="2"/>
      <c r="D8" s="9"/>
      <c r="E8" s="9"/>
      <c r="F8" s="9"/>
      <c r="G8" s="26"/>
      <c r="H8" s="2"/>
      <c r="I8" s="2"/>
      <c r="J8" s="23"/>
      <c r="K8" s="2"/>
    </row>
    <row r="9" spans="2:11" x14ac:dyDescent="0.2">
      <c r="B9" s="2"/>
      <c r="C9" s="2"/>
      <c r="D9" s="9"/>
      <c r="E9" s="71" t="s">
        <v>97</v>
      </c>
      <c r="F9" s="71"/>
      <c r="G9" s="71"/>
      <c r="H9" s="71"/>
      <c r="I9" s="2"/>
      <c r="J9" s="23"/>
      <c r="K9" s="2"/>
    </row>
    <row r="10" spans="2:11" ht="18" x14ac:dyDescent="0.25">
      <c r="B10" s="2"/>
      <c r="C10" s="2"/>
      <c r="D10" s="9"/>
      <c r="E10" s="71"/>
      <c r="F10" s="71"/>
      <c r="G10" s="71"/>
      <c r="H10" s="71"/>
      <c r="I10" s="68" t="s">
        <v>10</v>
      </c>
      <c r="J10" s="69">
        <f ca="1">TODAY()</f>
        <v>44358</v>
      </c>
      <c r="K10" s="2"/>
    </row>
    <row r="11" spans="2:11" s="6" customFormat="1" ht="24" customHeight="1" x14ac:dyDescent="0.35">
      <c r="B11" s="7"/>
      <c r="C11" s="7"/>
      <c r="D11" s="16" t="s">
        <v>1</v>
      </c>
      <c r="E11" s="24" t="s">
        <v>3</v>
      </c>
      <c r="F11" s="25" t="s">
        <v>2</v>
      </c>
      <c r="G11" s="8" t="s">
        <v>0</v>
      </c>
      <c r="H11" s="8" t="s">
        <v>8</v>
      </c>
      <c r="I11" s="8" t="s">
        <v>5</v>
      </c>
      <c r="J11" s="14" t="s">
        <v>4</v>
      </c>
      <c r="K11" s="7"/>
    </row>
    <row r="12" spans="2:11" s="6" customFormat="1" ht="22.5" customHeight="1" x14ac:dyDescent="0.3">
      <c r="B12" s="7"/>
      <c r="C12" s="7"/>
      <c r="D12" s="17"/>
      <c r="E12" s="13"/>
      <c r="F12" s="13"/>
      <c r="G12" s="27"/>
      <c r="H12" s="13"/>
      <c r="I12" s="13"/>
      <c r="J12" s="13"/>
      <c r="K12" s="7"/>
    </row>
    <row r="13" spans="2:11" s="6" customFormat="1" ht="19.5" customHeight="1" x14ac:dyDescent="0.35">
      <c r="B13" s="7"/>
      <c r="C13" s="7"/>
      <c r="D13" s="18">
        <v>1</v>
      </c>
      <c r="E13" s="15" t="s">
        <v>6</v>
      </c>
      <c r="F13" s="10"/>
      <c r="G13" s="28"/>
      <c r="H13" s="5"/>
      <c r="I13" s="5"/>
      <c r="J13" s="5"/>
      <c r="K13" s="7"/>
    </row>
    <row r="14" spans="2:11" s="6" customFormat="1" ht="33.75" x14ac:dyDescent="0.35">
      <c r="B14" s="7"/>
      <c r="C14" s="7"/>
      <c r="D14" s="18">
        <f>D9+0.01</f>
        <v>0.01</v>
      </c>
      <c r="E14" s="33" t="s">
        <v>11</v>
      </c>
      <c r="F14" s="63">
        <v>1</v>
      </c>
      <c r="G14" s="28" t="s">
        <v>7</v>
      </c>
      <c r="H14" s="34"/>
      <c r="I14" s="35">
        <f t="shared" ref="I14:I21" si="0">H14*F14</f>
        <v>0</v>
      </c>
      <c r="J14" s="5"/>
      <c r="K14" s="7"/>
    </row>
    <row r="15" spans="2:11" s="6" customFormat="1" ht="18" x14ac:dyDescent="0.35">
      <c r="B15" s="7"/>
      <c r="C15" s="7"/>
      <c r="D15" s="18">
        <f t="shared" ref="D15:D21" si="1">D14+0.01</f>
        <v>0.02</v>
      </c>
      <c r="E15" s="33" t="s">
        <v>12</v>
      </c>
      <c r="F15" s="63">
        <v>1</v>
      </c>
      <c r="G15" s="28" t="s">
        <v>7</v>
      </c>
      <c r="H15" s="34"/>
      <c r="I15" s="35">
        <f t="shared" si="0"/>
        <v>0</v>
      </c>
      <c r="J15" s="5"/>
      <c r="K15" s="7"/>
    </row>
    <row r="16" spans="2:11" s="6" customFormat="1" ht="18" x14ac:dyDescent="0.35">
      <c r="B16" s="7"/>
      <c r="C16" s="7"/>
      <c r="D16" s="18">
        <f t="shared" si="1"/>
        <v>0.03</v>
      </c>
      <c r="E16" s="33" t="s">
        <v>13</v>
      </c>
      <c r="F16" s="63">
        <v>1</v>
      </c>
      <c r="G16" s="28" t="s">
        <v>14</v>
      </c>
      <c r="H16" s="34"/>
      <c r="I16" s="35">
        <f t="shared" si="0"/>
        <v>0</v>
      </c>
      <c r="J16" s="5"/>
      <c r="K16" s="7"/>
    </row>
    <row r="17" spans="2:11" s="6" customFormat="1" ht="18" x14ac:dyDescent="0.35">
      <c r="B17" s="7"/>
      <c r="C17" s="7"/>
      <c r="D17" s="18">
        <f t="shared" si="1"/>
        <v>0.04</v>
      </c>
      <c r="E17" s="33" t="s">
        <v>15</v>
      </c>
      <c r="F17" s="63">
        <v>1040.9000000000001</v>
      </c>
      <c r="G17" s="28" t="s">
        <v>16</v>
      </c>
      <c r="H17" s="34"/>
      <c r="I17" s="35">
        <f t="shared" si="0"/>
        <v>0</v>
      </c>
      <c r="J17" s="5"/>
      <c r="K17" s="7"/>
    </row>
    <row r="18" spans="2:11" s="6" customFormat="1" ht="33.75" x14ac:dyDescent="0.35">
      <c r="B18" s="7"/>
      <c r="C18" s="7"/>
      <c r="D18" s="18">
        <f t="shared" si="1"/>
        <v>0.05</v>
      </c>
      <c r="E18" s="33" t="s">
        <v>17</v>
      </c>
      <c r="F18" s="63">
        <f>120.53+71.82</f>
        <v>192.35</v>
      </c>
      <c r="G18" s="28" t="s">
        <v>9</v>
      </c>
      <c r="H18" s="34"/>
      <c r="I18" s="35">
        <f t="shared" si="0"/>
        <v>0</v>
      </c>
      <c r="J18" s="5"/>
      <c r="K18" s="7"/>
    </row>
    <row r="19" spans="2:11" s="6" customFormat="1" ht="18" x14ac:dyDescent="0.35">
      <c r="B19" s="7"/>
      <c r="C19" s="7"/>
      <c r="D19" s="18">
        <f t="shared" si="1"/>
        <v>6.0000000000000005E-2</v>
      </c>
      <c r="E19" s="33" t="s">
        <v>18</v>
      </c>
      <c r="F19" s="63">
        <f>F17</f>
        <v>1040.9000000000001</v>
      </c>
      <c r="G19" s="28" t="s">
        <v>16</v>
      </c>
      <c r="H19" s="34"/>
      <c r="I19" s="35">
        <f t="shared" si="0"/>
        <v>0</v>
      </c>
      <c r="J19" s="5"/>
      <c r="K19" s="7"/>
    </row>
    <row r="20" spans="2:11" s="6" customFormat="1" ht="18" x14ac:dyDescent="0.35">
      <c r="B20" s="7"/>
      <c r="C20" s="7"/>
      <c r="D20" s="18">
        <f t="shared" si="1"/>
        <v>7.0000000000000007E-2</v>
      </c>
      <c r="E20" s="33" t="s">
        <v>19</v>
      </c>
      <c r="F20" s="63">
        <f>F17</f>
        <v>1040.9000000000001</v>
      </c>
      <c r="G20" s="28" t="s">
        <v>16</v>
      </c>
      <c r="H20" s="34"/>
      <c r="I20" s="35">
        <f t="shared" si="0"/>
        <v>0</v>
      </c>
      <c r="J20" s="5"/>
      <c r="K20" s="7"/>
    </row>
    <row r="21" spans="2:11" s="6" customFormat="1" ht="18" x14ac:dyDescent="0.35">
      <c r="B21" s="7"/>
      <c r="C21" s="7"/>
      <c r="D21" s="18">
        <f t="shared" si="1"/>
        <v>0.08</v>
      </c>
      <c r="E21" s="33" t="s">
        <v>20</v>
      </c>
      <c r="F21" s="63">
        <f>F20*0.3*1.3</f>
        <v>405.95100000000008</v>
      </c>
      <c r="G21" s="28" t="s">
        <v>21</v>
      </c>
      <c r="H21" s="34"/>
      <c r="I21" s="35">
        <f t="shared" si="0"/>
        <v>0</v>
      </c>
      <c r="J21" s="5"/>
      <c r="K21" s="7"/>
    </row>
    <row r="22" spans="2:11" s="6" customFormat="1" ht="19.5" customHeight="1" x14ac:dyDescent="0.35">
      <c r="B22" s="7"/>
      <c r="C22" s="7"/>
      <c r="D22" s="20"/>
      <c r="E22" s="21"/>
      <c r="F22" s="64"/>
      <c r="G22" s="29"/>
      <c r="H22" s="21"/>
      <c r="I22" s="21"/>
      <c r="J22" s="36">
        <f>SUM(I13:I21)</f>
        <v>0</v>
      </c>
      <c r="K22" s="7"/>
    </row>
    <row r="23" spans="2:11" ht="15" customHeight="1" x14ac:dyDescent="0.2">
      <c r="B23" s="2"/>
      <c r="C23" s="2"/>
      <c r="D23" s="9"/>
      <c r="E23" s="4"/>
      <c r="F23" s="65"/>
      <c r="G23" s="30"/>
      <c r="H23" s="4"/>
      <c r="I23" s="2"/>
      <c r="J23" s="2"/>
      <c r="K23" s="2"/>
    </row>
    <row r="24" spans="2:11" s="6" customFormat="1" ht="19.5" customHeight="1" x14ac:dyDescent="0.35">
      <c r="B24" s="7"/>
      <c r="C24" s="7"/>
      <c r="D24" s="18">
        <v>2</v>
      </c>
      <c r="E24" s="15" t="s">
        <v>22</v>
      </c>
      <c r="F24" s="63"/>
      <c r="G24" s="28"/>
      <c r="H24" s="5"/>
      <c r="I24" s="5"/>
      <c r="J24" s="5"/>
      <c r="K24" s="7"/>
    </row>
    <row r="25" spans="2:11" s="6" customFormat="1" ht="19.5" customHeight="1" x14ac:dyDescent="0.35">
      <c r="B25" s="7"/>
      <c r="C25" s="7"/>
      <c r="D25" s="18">
        <f>D24+0.01</f>
        <v>2.0099999999999998</v>
      </c>
      <c r="E25" s="33" t="s">
        <v>23</v>
      </c>
      <c r="F25" s="63">
        <f>(54+21)*(0.6*1)+(27*0.8*1.4)+110</f>
        <v>185.24</v>
      </c>
      <c r="G25" s="28" t="s">
        <v>21</v>
      </c>
      <c r="H25" s="34"/>
      <c r="I25" s="35">
        <f>H25*F25</f>
        <v>0</v>
      </c>
      <c r="J25" s="5"/>
      <c r="K25" s="7"/>
    </row>
    <row r="26" spans="2:11" s="6" customFormat="1" ht="19.5" customHeight="1" x14ac:dyDescent="0.35">
      <c r="B26" s="7"/>
      <c r="C26" s="7"/>
      <c r="D26" s="18">
        <f>D25+0.01</f>
        <v>2.0199999999999996</v>
      </c>
      <c r="E26" s="33" t="s">
        <v>24</v>
      </c>
      <c r="F26" s="63">
        <f>(48+71+11+47+36+31+27+50)*0.4</f>
        <v>128.4</v>
      </c>
      <c r="G26" s="28" t="s">
        <v>21</v>
      </c>
      <c r="H26" s="34"/>
      <c r="I26" s="35">
        <f>H26*F26</f>
        <v>0</v>
      </c>
      <c r="J26" s="5"/>
      <c r="K26" s="7"/>
    </row>
    <row r="27" spans="2:11" s="6" customFormat="1" ht="19.5" customHeight="1" x14ac:dyDescent="0.35">
      <c r="B27" s="7"/>
      <c r="C27" s="7"/>
      <c r="D27" s="18">
        <f>D26+0.01</f>
        <v>2.0299999999999994</v>
      </c>
      <c r="E27" s="33" t="s">
        <v>25</v>
      </c>
      <c r="F27" s="63">
        <f>(70+36+60+31+34+27+15)*(0.4*0.6)</f>
        <v>65.52</v>
      </c>
      <c r="G27" s="28" t="s">
        <v>21</v>
      </c>
      <c r="H27" s="34"/>
      <c r="I27" s="35">
        <f>H27*F27</f>
        <v>0</v>
      </c>
      <c r="J27" s="5"/>
      <c r="K27" s="7"/>
    </row>
    <row r="28" spans="2:11" s="6" customFormat="1" ht="19.5" customHeight="1" x14ac:dyDescent="0.35">
      <c r="B28" s="7"/>
      <c r="C28" s="7"/>
      <c r="D28" s="18">
        <f>D27+0.01</f>
        <v>2.0399999999999991</v>
      </c>
      <c r="E28" s="33" t="s">
        <v>26</v>
      </c>
      <c r="F28" s="63">
        <v>608.36</v>
      </c>
      <c r="G28" s="28" t="s">
        <v>21</v>
      </c>
      <c r="H28" s="34"/>
      <c r="I28" s="35">
        <f>H28*F28</f>
        <v>0</v>
      </c>
      <c r="J28" s="5"/>
      <c r="K28" s="7"/>
    </row>
    <row r="29" spans="2:11" s="6" customFormat="1" ht="19.5" customHeight="1" x14ac:dyDescent="0.35">
      <c r="B29" s="7"/>
      <c r="C29" s="7"/>
      <c r="D29" s="18">
        <f>D28+0.01</f>
        <v>2.0499999999999989</v>
      </c>
      <c r="E29" s="33" t="s">
        <v>27</v>
      </c>
      <c r="F29" s="63">
        <v>270.63</v>
      </c>
      <c r="G29" s="28" t="s">
        <v>21</v>
      </c>
      <c r="H29" s="34"/>
      <c r="I29" s="35">
        <f>H29*F29</f>
        <v>0</v>
      </c>
      <c r="J29" s="5"/>
      <c r="K29" s="7"/>
    </row>
    <row r="30" spans="2:11" s="6" customFormat="1" ht="19.5" customHeight="1" x14ac:dyDescent="0.35">
      <c r="B30" s="7"/>
      <c r="C30" s="7"/>
      <c r="D30" s="20"/>
      <c r="E30" s="21"/>
      <c r="F30" s="64"/>
      <c r="G30" s="29"/>
      <c r="H30" s="21"/>
      <c r="I30" s="21"/>
      <c r="J30" s="36">
        <f>SUM(I24:I29)</f>
        <v>0</v>
      </c>
      <c r="K30" s="7"/>
    </row>
    <row r="31" spans="2:11" ht="15" customHeight="1" x14ac:dyDescent="0.2">
      <c r="B31" s="2"/>
      <c r="C31" s="2"/>
      <c r="D31" s="9"/>
      <c r="E31" s="4"/>
      <c r="F31" s="65"/>
      <c r="G31" s="30"/>
      <c r="H31" s="4"/>
      <c r="I31" s="2"/>
      <c r="J31" s="2"/>
      <c r="K31" s="2"/>
    </row>
    <row r="32" spans="2:11" s="6" customFormat="1" ht="19.5" customHeight="1" x14ac:dyDescent="0.35">
      <c r="B32" s="7"/>
      <c r="C32" s="7"/>
      <c r="D32" s="18">
        <v>3</v>
      </c>
      <c r="E32" s="15" t="s">
        <v>28</v>
      </c>
      <c r="F32" s="63"/>
      <c r="G32" s="28"/>
      <c r="H32" s="5"/>
      <c r="I32" s="5"/>
      <c r="J32" s="5"/>
      <c r="K32" s="7"/>
    </row>
    <row r="33" spans="2:11" s="6" customFormat="1" ht="19.5" customHeight="1" x14ac:dyDescent="0.35">
      <c r="B33" s="7"/>
      <c r="C33" s="7"/>
      <c r="D33" s="18">
        <f>D32+0.01</f>
        <v>3.01</v>
      </c>
      <c r="E33" s="33" t="s">
        <v>29</v>
      </c>
      <c r="F33" s="63">
        <f>340*0.3*0.3</f>
        <v>30.599999999999998</v>
      </c>
      <c r="G33" s="28" t="s">
        <v>21</v>
      </c>
      <c r="H33" s="34"/>
      <c r="I33" s="35">
        <f t="shared" ref="I33:I38" si="2">H33*F33</f>
        <v>0</v>
      </c>
      <c r="J33" s="5"/>
      <c r="K33" s="7"/>
    </row>
    <row r="34" spans="2:11" s="6" customFormat="1" ht="19.5" customHeight="1" x14ac:dyDescent="0.35">
      <c r="B34" s="7"/>
      <c r="C34" s="7"/>
      <c r="D34" s="18">
        <f t="shared" ref="D34:D38" si="3">D33+0.01</f>
        <v>3.0199999999999996</v>
      </c>
      <c r="E34" s="33" t="s">
        <v>30</v>
      </c>
      <c r="F34" s="63">
        <f>(54+27)*0.6*0.25</f>
        <v>12.15</v>
      </c>
      <c r="G34" s="28" t="s">
        <v>21</v>
      </c>
      <c r="H34" s="34"/>
      <c r="I34" s="35">
        <f t="shared" si="2"/>
        <v>0</v>
      </c>
      <c r="J34" s="5"/>
      <c r="K34" s="7"/>
    </row>
    <row r="35" spans="2:11" s="6" customFormat="1" ht="19.5" customHeight="1" x14ac:dyDescent="0.35">
      <c r="B35" s="7"/>
      <c r="C35" s="7"/>
      <c r="D35" s="18">
        <f t="shared" si="3"/>
        <v>3.0299999999999994</v>
      </c>
      <c r="E35" s="33" t="s">
        <v>31</v>
      </c>
      <c r="F35" s="63">
        <f>27*0.8*0.3</f>
        <v>6.48</v>
      </c>
      <c r="G35" s="28" t="s">
        <v>21</v>
      </c>
      <c r="H35" s="34"/>
      <c r="I35" s="35">
        <f t="shared" si="2"/>
        <v>0</v>
      </c>
      <c r="J35" s="5"/>
      <c r="K35" s="7"/>
    </row>
    <row r="36" spans="2:11" s="6" customFormat="1" ht="19.5" customHeight="1" x14ac:dyDescent="0.35">
      <c r="B36" s="7"/>
      <c r="C36" s="7"/>
      <c r="D36" s="18">
        <f t="shared" si="3"/>
        <v>3.0399999999999991</v>
      </c>
      <c r="E36" s="33" t="s">
        <v>32</v>
      </c>
      <c r="F36" s="63">
        <f>396.95*0.13</f>
        <v>51.603499999999997</v>
      </c>
      <c r="G36" s="28" t="s">
        <v>21</v>
      </c>
      <c r="H36" s="34"/>
      <c r="I36" s="35">
        <f t="shared" si="2"/>
        <v>0</v>
      </c>
      <c r="J36" s="5"/>
      <c r="K36" s="7"/>
    </row>
    <row r="37" spans="2:11" s="6" customFormat="1" ht="19.5" customHeight="1" x14ac:dyDescent="0.35">
      <c r="B37" s="7"/>
      <c r="C37" s="7"/>
      <c r="D37" s="18">
        <f t="shared" si="3"/>
        <v>3.0499999999999989</v>
      </c>
      <c r="E37" s="33" t="s">
        <v>33</v>
      </c>
      <c r="F37" s="63">
        <v>27</v>
      </c>
      <c r="G37" s="28" t="s">
        <v>21</v>
      </c>
      <c r="H37" s="34"/>
      <c r="I37" s="35">
        <f t="shared" si="2"/>
        <v>0</v>
      </c>
      <c r="J37" s="5"/>
      <c r="K37" s="7"/>
    </row>
    <row r="38" spans="2:11" s="6" customFormat="1" ht="19.5" customHeight="1" x14ac:dyDescent="0.35">
      <c r="B38" s="7"/>
      <c r="C38" s="7"/>
      <c r="D38" s="18">
        <f t="shared" si="3"/>
        <v>3.0599999999999987</v>
      </c>
      <c r="E38" s="33" t="s">
        <v>34</v>
      </c>
      <c r="F38" s="63">
        <f>(27*1.4)*0.2</f>
        <v>7.56</v>
      </c>
      <c r="G38" s="28" t="s">
        <v>21</v>
      </c>
      <c r="H38" s="34"/>
      <c r="I38" s="35">
        <f t="shared" si="2"/>
        <v>0</v>
      </c>
      <c r="J38" s="5"/>
      <c r="K38" s="7"/>
    </row>
    <row r="39" spans="2:11" ht="24.75" customHeight="1" x14ac:dyDescent="0.35">
      <c r="B39" s="2"/>
      <c r="C39" s="2"/>
      <c r="D39" s="9"/>
      <c r="E39" s="4"/>
      <c r="F39" s="65"/>
      <c r="G39" s="30"/>
      <c r="H39" s="4"/>
      <c r="I39" s="2"/>
      <c r="J39" s="36">
        <f>SUM(I32:I38)</f>
        <v>0</v>
      </c>
      <c r="K39" s="2"/>
    </row>
    <row r="40" spans="2:11" ht="24.75" customHeight="1" x14ac:dyDescent="0.2">
      <c r="B40" s="2"/>
      <c r="C40" s="2"/>
      <c r="D40" s="9"/>
      <c r="E40" s="4"/>
      <c r="F40" s="65"/>
      <c r="G40" s="30"/>
      <c r="H40" s="4"/>
      <c r="I40" s="2"/>
      <c r="J40" s="2"/>
      <c r="K40" s="2"/>
    </row>
    <row r="41" spans="2:11" s="6" customFormat="1" ht="19.5" customHeight="1" x14ac:dyDescent="0.35">
      <c r="B41" s="7"/>
      <c r="C41" s="7"/>
      <c r="D41" s="18">
        <v>4</v>
      </c>
      <c r="E41" s="15" t="s">
        <v>35</v>
      </c>
      <c r="F41" s="63"/>
      <c r="G41" s="28"/>
      <c r="H41" s="5"/>
      <c r="I41" s="5"/>
      <c r="J41" s="5"/>
      <c r="K41" s="7"/>
    </row>
    <row r="42" spans="2:11" s="6" customFormat="1" ht="19.5" customHeight="1" x14ac:dyDescent="0.35">
      <c r="B42" s="7"/>
      <c r="C42" s="7"/>
      <c r="D42" s="18">
        <f>D41+0.01</f>
        <v>4.01</v>
      </c>
      <c r="E42" s="33" t="s">
        <v>36</v>
      </c>
      <c r="F42" s="63">
        <f>21*1</f>
        <v>21</v>
      </c>
      <c r="G42" s="28" t="s">
        <v>16</v>
      </c>
      <c r="H42" s="34"/>
      <c r="I42" s="35">
        <f>H42*F42</f>
        <v>0</v>
      </c>
      <c r="J42" s="5"/>
      <c r="K42" s="7"/>
    </row>
    <row r="43" spans="2:11" s="6" customFormat="1" ht="19.5" customHeight="1" x14ac:dyDescent="0.35">
      <c r="B43" s="7"/>
      <c r="C43" s="7"/>
      <c r="D43" s="20"/>
      <c r="E43" s="40"/>
      <c r="F43" s="64"/>
      <c r="G43" s="29"/>
      <c r="H43" s="41"/>
      <c r="I43" s="42"/>
      <c r="J43" s="36">
        <f>SUM(I41:I43)</f>
        <v>0</v>
      </c>
      <c r="K43" s="7"/>
    </row>
    <row r="44" spans="2:11" ht="15" customHeight="1" x14ac:dyDescent="0.2">
      <c r="B44" s="2"/>
      <c r="C44" s="2"/>
      <c r="D44" s="9"/>
      <c r="E44" s="4"/>
      <c r="F44" s="65"/>
      <c r="G44" s="30"/>
      <c r="H44" s="4"/>
      <c r="I44" s="2"/>
      <c r="J44" s="2"/>
      <c r="K44" s="2"/>
    </row>
    <row r="45" spans="2:11" s="6" customFormat="1" ht="19.5" customHeight="1" x14ac:dyDescent="0.35">
      <c r="B45" s="7"/>
      <c r="C45" s="7"/>
      <c r="D45" s="18">
        <v>5</v>
      </c>
      <c r="E45" s="15" t="s">
        <v>37</v>
      </c>
      <c r="F45" s="63"/>
      <c r="G45" s="28"/>
      <c r="H45" s="5"/>
      <c r="I45" s="5"/>
      <c r="J45" s="5"/>
      <c r="K45" s="7"/>
    </row>
    <row r="46" spans="2:11" ht="18" x14ac:dyDescent="0.35">
      <c r="B46" s="2"/>
      <c r="C46" s="2"/>
      <c r="D46" s="18">
        <f>D45+0.01</f>
        <v>5.01</v>
      </c>
      <c r="E46" s="33" t="s">
        <v>38</v>
      </c>
      <c r="F46" s="63">
        <f>340+21+52</f>
        <v>413</v>
      </c>
      <c r="G46" s="28" t="s">
        <v>9</v>
      </c>
      <c r="H46" s="34"/>
      <c r="I46" s="35">
        <f>H46*F46</f>
        <v>0</v>
      </c>
      <c r="J46" s="2"/>
      <c r="K46" s="2"/>
    </row>
    <row r="47" spans="2:11" s="6" customFormat="1" ht="19.5" customHeight="1" x14ac:dyDescent="0.35">
      <c r="B47" s="7"/>
      <c r="C47" s="7"/>
      <c r="D47" s="18">
        <f>D46+0.01</f>
        <v>5.0199999999999996</v>
      </c>
      <c r="E47" s="33" t="s">
        <v>39</v>
      </c>
      <c r="F47" s="63">
        <f>(340*0.1)+(52*0.5)+(21*0.5)</f>
        <v>70.5</v>
      </c>
      <c r="G47" s="28" t="s">
        <v>16</v>
      </c>
      <c r="H47" s="34"/>
      <c r="I47" s="35">
        <f>H47*F47</f>
        <v>0</v>
      </c>
      <c r="J47" s="5"/>
      <c r="K47" s="7"/>
    </row>
    <row r="48" spans="2:11" s="6" customFormat="1" ht="19.5" customHeight="1" x14ac:dyDescent="0.35">
      <c r="B48" s="7"/>
      <c r="C48" s="7"/>
      <c r="D48" s="18">
        <f>D47+0.01</f>
        <v>5.0299999999999994</v>
      </c>
      <c r="E48" s="33" t="s">
        <v>40</v>
      </c>
      <c r="F48" s="63">
        <f>F47</f>
        <v>70.5</v>
      </c>
      <c r="G48" s="28" t="s">
        <v>16</v>
      </c>
      <c r="H48" s="34"/>
      <c r="I48" s="35">
        <f>H48*F48</f>
        <v>0</v>
      </c>
      <c r="J48" s="5"/>
      <c r="K48" s="7"/>
    </row>
    <row r="49" spans="2:11" s="6" customFormat="1" ht="19.5" customHeight="1" x14ac:dyDescent="0.35">
      <c r="B49" s="7"/>
      <c r="C49" s="7"/>
      <c r="D49" s="20"/>
      <c r="E49" s="21"/>
      <c r="F49" s="64"/>
      <c r="G49" s="29"/>
      <c r="H49" s="21"/>
      <c r="I49" s="21"/>
      <c r="J49" s="36">
        <f>SUM(I46:I48)</f>
        <v>0</v>
      </c>
      <c r="K49" s="7"/>
    </row>
    <row r="50" spans="2:11" ht="15" customHeight="1" x14ac:dyDescent="0.2">
      <c r="B50" s="2"/>
      <c r="C50" s="2"/>
      <c r="D50" s="9"/>
      <c r="E50" s="4"/>
      <c r="F50" s="65"/>
      <c r="G50" s="30"/>
      <c r="H50" s="4"/>
      <c r="I50" s="2"/>
      <c r="J50" s="2"/>
      <c r="K50" s="2"/>
    </row>
    <row r="51" spans="2:11" s="6" customFormat="1" ht="19.5" customHeight="1" x14ac:dyDescent="0.35">
      <c r="B51" s="7"/>
      <c r="C51" s="7"/>
      <c r="D51" s="18">
        <v>6</v>
      </c>
      <c r="E51" s="15" t="s">
        <v>41</v>
      </c>
      <c r="F51" s="63"/>
      <c r="G51" s="28"/>
      <c r="H51" s="5"/>
      <c r="I51" s="5"/>
      <c r="J51" s="5"/>
      <c r="K51" s="7"/>
    </row>
    <row r="52" spans="2:11" s="6" customFormat="1" ht="19.5" customHeight="1" x14ac:dyDescent="0.35">
      <c r="B52" s="7"/>
      <c r="C52" s="7"/>
      <c r="D52" s="18">
        <f>D51+0.01</f>
        <v>6.01</v>
      </c>
      <c r="E52" s="33" t="s">
        <v>42</v>
      </c>
      <c r="F52" s="63">
        <f>110+(54*0.5)+(21*0.5)</f>
        <v>147.5</v>
      </c>
      <c r="G52" s="28" t="s">
        <v>16</v>
      </c>
      <c r="H52" s="34"/>
      <c r="I52" s="35">
        <f>H52*F52</f>
        <v>0</v>
      </c>
      <c r="J52" s="5"/>
      <c r="K52" s="7"/>
    </row>
    <row r="53" spans="2:11" s="6" customFormat="1" ht="19.5" customHeight="1" x14ac:dyDescent="0.35">
      <c r="B53" s="7"/>
      <c r="C53" s="7"/>
      <c r="D53" s="18">
        <f>D52+0.01</f>
        <v>6.02</v>
      </c>
      <c r="E53" s="33" t="s">
        <v>43</v>
      </c>
      <c r="F53" s="63">
        <f>F52</f>
        <v>147.5</v>
      </c>
      <c r="G53" s="28" t="s">
        <v>16</v>
      </c>
      <c r="H53" s="34"/>
      <c r="I53" s="35">
        <f>H53*F53</f>
        <v>0</v>
      </c>
      <c r="J53" s="5"/>
      <c r="K53" s="7"/>
    </row>
    <row r="54" spans="2:11" s="6" customFormat="1" ht="19.5" customHeight="1" x14ac:dyDescent="0.35">
      <c r="B54" s="7"/>
      <c r="C54" s="7"/>
      <c r="D54" s="20"/>
      <c r="E54" s="21"/>
      <c r="F54" s="64"/>
      <c r="G54" s="29"/>
      <c r="H54" s="21"/>
      <c r="I54" s="21"/>
      <c r="J54" s="36">
        <f>SUM(I51:I53)</f>
        <v>0</v>
      </c>
      <c r="K54" s="7"/>
    </row>
    <row r="55" spans="2:11" ht="15" customHeight="1" x14ac:dyDescent="0.2">
      <c r="B55" s="2"/>
      <c r="C55" s="2"/>
      <c r="D55" s="9"/>
      <c r="E55" s="4"/>
      <c r="F55" s="65"/>
      <c r="G55" s="30"/>
      <c r="H55" s="4"/>
      <c r="I55" s="2"/>
      <c r="J55" s="2"/>
      <c r="K55" s="2"/>
    </row>
    <row r="56" spans="2:11" s="6" customFormat="1" ht="19.5" customHeight="1" x14ac:dyDescent="0.35">
      <c r="B56" s="7"/>
      <c r="C56" s="7"/>
      <c r="D56" s="18">
        <v>7</v>
      </c>
      <c r="E56" s="15" t="s">
        <v>44</v>
      </c>
      <c r="F56" s="63"/>
      <c r="G56" s="28"/>
      <c r="H56" s="5"/>
      <c r="I56" s="5"/>
      <c r="J56" s="5"/>
      <c r="K56" s="7"/>
    </row>
    <row r="57" spans="2:11" s="6" customFormat="1" ht="16.5" customHeight="1" x14ac:dyDescent="0.35">
      <c r="B57" s="7"/>
      <c r="C57" s="7"/>
      <c r="D57" s="18">
        <f>D52+0.01</f>
        <v>6.02</v>
      </c>
      <c r="E57" s="33" t="s">
        <v>45</v>
      </c>
      <c r="F57" s="63">
        <f>241+55+3+16+91+114+60+17+7+10</f>
        <v>614</v>
      </c>
      <c r="G57" s="28" t="s">
        <v>16</v>
      </c>
      <c r="H57" s="34"/>
      <c r="I57" s="35">
        <f>H57*F57</f>
        <v>0</v>
      </c>
      <c r="J57" s="5"/>
      <c r="K57" s="7"/>
    </row>
    <row r="58" spans="2:11" s="6" customFormat="1" ht="19.5" customHeight="1" x14ac:dyDescent="0.35">
      <c r="B58" s="7"/>
      <c r="C58" s="7"/>
      <c r="D58" s="18">
        <f>D57+0.01</f>
        <v>6.0299999999999994</v>
      </c>
      <c r="E58" s="33" t="s">
        <v>46</v>
      </c>
      <c r="F58" s="63">
        <f>60</f>
        <v>60</v>
      </c>
      <c r="G58" s="28" t="s">
        <v>16</v>
      </c>
      <c r="H58" s="34"/>
      <c r="I58" s="35">
        <f>H58*F58</f>
        <v>0</v>
      </c>
      <c r="J58" s="5"/>
      <c r="K58" s="7"/>
    </row>
    <row r="59" spans="2:11" s="6" customFormat="1" ht="19.5" customHeight="1" x14ac:dyDescent="0.35">
      <c r="B59" s="7"/>
      <c r="C59" s="7"/>
      <c r="D59" s="20"/>
      <c r="E59" s="21"/>
      <c r="F59" s="64"/>
      <c r="G59" s="31"/>
      <c r="H59" s="21"/>
      <c r="I59" s="21"/>
      <c r="J59" s="36">
        <f>SUM(I56:I58)</f>
        <v>0</v>
      </c>
      <c r="K59" s="7"/>
    </row>
    <row r="60" spans="2:11" s="6" customFormat="1" ht="19.5" customHeight="1" x14ac:dyDescent="0.35">
      <c r="B60" s="7"/>
      <c r="C60" s="7"/>
      <c r="D60" s="20"/>
      <c r="E60" s="21"/>
      <c r="F60" s="64"/>
      <c r="G60" s="29"/>
      <c r="H60" s="21"/>
      <c r="I60" s="21"/>
      <c r="J60" s="21"/>
      <c r="K60" s="7"/>
    </row>
    <row r="61" spans="2:11" s="6" customFormat="1" ht="19.5" customHeight="1" x14ac:dyDescent="0.35">
      <c r="B61" s="7"/>
      <c r="C61" s="7"/>
      <c r="D61" s="18">
        <v>8</v>
      </c>
      <c r="E61" s="15" t="s">
        <v>47</v>
      </c>
      <c r="F61" s="63"/>
      <c r="G61" s="28"/>
      <c r="H61" s="5"/>
      <c r="I61" s="5"/>
      <c r="J61" s="5"/>
      <c r="K61" s="7"/>
    </row>
    <row r="62" spans="2:11" s="6" customFormat="1" ht="19.5" customHeight="1" x14ac:dyDescent="0.35">
      <c r="B62" s="7"/>
      <c r="C62" s="7"/>
      <c r="D62" s="18">
        <f>D61+0.01</f>
        <v>8.01</v>
      </c>
      <c r="E62" s="33" t="s">
        <v>48</v>
      </c>
      <c r="F62" s="63">
        <v>1</v>
      </c>
      <c r="G62" s="28" t="s">
        <v>7</v>
      </c>
      <c r="H62" s="34"/>
      <c r="I62" s="35">
        <f>H62*F62</f>
        <v>0</v>
      </c>
      <c r="J62" s="5"/>
      <c r="K62" s="7"/>
    </row>
    <row r="63" spans="2:11" s="6" customFormat="1" ht="19.5" customHeight="1" x14ac:dyDescent="0.35">
      <c r="B63" s="7"/>
      <c r="C63" s="7"/>
      <c r="D63" s="18">
        <f>D62+0.01</f>
        <v>8.02</v>
      </c>
      <c r="E63" s="33" t="s">
        <v>49</v>
      </c>
      <c r="F63" s="63">
        <v>4</v>
      </c>
      <c r="G63" s="28" t="s">
        <v>9</v>
      </c>
      <c r="H63" s="34"/>
      <c r="I63" s="35">
        <f>H63*F63</f>
        <v>0</v>
      </c>
      <c r="J63" s="5"/>
      <c r="K63" s="7"/>
    </row>
    <row r="64" spans="2:11" s="6" customFormat="1" ht="19.5" customHeight="1" x14ac:dyDescent="0.35">
      <c r="B64" s="7"/>
      <c r="C64" s="7"/>
      <c r="D64" s="20"/>
      <c r="E64" s="40"/>
      <c r="F64" s="64"/>
      <c r="G64" s="29"/>
      <c r="H64" s="41"/>
      <c r="I64" s="42"/>
      <c r="J64" s="15">
        <f>SUM(I61:I63)</f>
        <v>0</v>
      </c>
      <c r="K64" s="7"/>
    </row>
    <row r="65" spans="2:11" s="6" customFormat="1" ht="19.5" customHeight="1" thickBot="1" x14ac:dyDescent="0.4">
      <c r="B65" s="7"/>
      <c r="C65" s="7"/>
      <c r="D65" s="39"/>
      <c r="E65" s="40"/>
      <c r="F65" s="64"/>
      <c r="G65" s="29"/>
      <c r="H65" s="41"/>
      <c r="I65" s="42"/>
      <c r="J65" s="42"/>
      <c r="K65" s="7"/>
    </row>
    <row r="66" spans="2:11" s="6" customFormat="1" ht="19.5" customHeight="1" thickTop="1" x14ac:dyDescent="0.35">
      <c r="B66" s="7"/>
      <c r="C66" s="7"/>
      <c r="D66" s="18">
        <f>D61+1</f>
        <v>9</v>
      </c>
      <c r="E66" s="15" t="s">
        <v>50</v>
      </c>
      <c r="F66" s="63"/>
      <c r="G66" s="28"/>
      <c r="H66" s="5"/>
      <c r="I66" s="5"/>
      <c r="J66" s="5"/>
      <c r="K66" s="7"/>
    </row>
    <row r="67" spans="2:11" s="6" customFormat="1" ht="19.5" customHeight="1" x14ac:dyDescent="0.35">
      <c r="B67" s="7"/>
      <c r="C67" s="7"/>
      <c r="D67" s="45">
        <f>D66+0.01</f>
        <v>9.01</v>
      </c>
      <c r="E67" s="46" t="s">
        <v>51</v>
      </c>
      <c r="F67" s="66">
        <v>70.5</v>
      </c>
      <c r="G67" s="48" t="s">
        <v>16</v>
      </c>
      <c r="H67" s="49"/>
      <c r="I67" s="50">
        <f>H67*F67</f>
        <v>0</v>
      </c>
      <c r="J67" s="51"/>
      <c r="K67" s="7"/>
    </row>
    <row r="68" spans="2:11" s="6" customFormat="1" ht="19.5" customHeight="1" x14ac:dyDescent="0.35">
      <c r="B68" s="7"/>
      <c r="C68" s="7"/>
      <c r="D68" s="20"/>
      <c r="E68" s="40"/>
      <c r="F68" s="64"/>
      <c r="G68" s="29"/>
      <c r="H68" s="41"/>
      <c r="I68" s="42"/>
      <c r="J68" s="36">
        <f>SUM(I67)</f>
        <v>0</v>
      </c>
      <c r="K68" s="7"/>
    </row>
    <row r="69" spans="2:11" s="6" customFormat="1" ht="19.5" customHeight="1" x14ac:dyDescent="0.35">
      <c r="B69" s="7"/>
      <c r="C69" s="7"/>
      <c r="D69" s="20"/>
      <c r="E69" s="21"/>
      <c r="F69" s="64"/>
      <c r="G69" s="29"/>
      <c r="H69" s="21"/>
      <c r="I69" s="21"/>
      <c r="J69" s="21"/>
      <c r="K69" s="7"/>
    </row>
    <row r="70" spans="2:11" s="6" customFormat="1" ht="19.5" customHeight="1" x14ac:dyDescent="0.35">
      <c r="B70" s="7"/>
      <c r="C70" s="7"/>
      <c r="D70" s="18">
        <f>D66+1</f>
        <v>10</v>
      </c>
      <c r="E70" s="15" t="s">
        <v>52</v>
      </c>
      <c r="F70" s="63"/>
      <c r="G70" s="28"/>
      <c r="H70" s="34"/>
      <c r="I70" s="35"/>
      <c r="J70" s="5"/>
      <c r="K70" s="7"/>
    </row>
    <row r="71" spans="2:11" s="6" customFormat="1" ht="22.5" customHeight="1" x14ac:dyDescent="0.35">
      <c r="B71" s="7"/>
      <c r="C71" s="7"/>
      <c r="D71" s="18">
        <f>D70+0.01</f>
        <v>10.01</v>
      </c>
      <c r="E71" s="33" t="s">
        <v>53</v>
      </c>
      <c r="F71" s="63">
        <v>16</v>
      </c>
      <c r="G71" s="28" t="s">
        <v>14</v>
      </c>
      <c r="H71" s="34"/>
      <c r="I71" s="35">
        <f>H71*F71</f>
        <v>0</v>
      </c>
      <c r="J71" s="5"/>
      <c r="K71" s="7"/>
    </row>
    <row r="72" spans="2:11" s="6" customFormat="1" ht="19.5" customHeight="1" x14ac:dyDescent="0.35">
      <c r="B72" s="7"/>
      <c r="C72" s="7"/>
      <c r="D72" s="18">
        <f>D71+0.01</f>
        <v>10.02</v>
      </c>
      <c r="E72" s="33" t="s">
        <v>54</v>
      </c>
      <c r="F72" s="63">
        <v>20</v>
      </c>
      <c r="G72" s="28" t="s">
        <v>14</v>
      </c>
      <c r="H72" s="34"/>
      <c r="I72" s="35">
        <f>H72*F72</f>
        <v>0</v>
      </c>
      <c r="J72" s="5"/>
      <c r="K72" s="7"/>
    </row>
    <row r="73" spans="2:11" s="6" customFormat="1" ht="19.5" customHeight="1" x14ac:dyDescent="0.35">
      <c r="B73" s="7"/>
      <c r="C73" s="7"/>
      <c r="D73" s="18">
        <f t="shared" ref="D73:D79" si="4">D72+0.01</f>
        <v>10.029999999999999</v>
      </c>
      <c r="E73" s="33" t="s">
        <v>55</v>
      </c>
      <c r="F73" s="63">
        <v>16</v>
      </c>
      <c r="G73" s="28" t="s">
        <v>14</v>
      </c>
      <c r="H73" s="34"/>
      <c r="I73" s="35">
        <f t="shared" ref="I73:I79" si="5">H73*F73</f>
        <v>0</v>
      </c>
      <c r="J73" s="5"/>
      <c r="K73" s="7"/>
    </row>
    <row r="74" spans="2:11" s="6" customFormat="1" ht="19.5" customHeight="1" x14ac:dyDescent="0.35">
      <c r="B74" s="7"/>
      <c r="C74" s="7"/>
      <c r="D74" s="18">
        <f t="shared" si="4"/>
        <v>10.039999999999999</v>
      </c>
      <c r="E74" s="33" t="s">
        <v>56</v>
      </c>
      <c r="F74" s="63">
        <v>50</v>
      </c>
      <c r="G74" s="28" t="s">
        <v>14</v>
      </c>
      <c r="H74" s="34"/>
      <c r="I74" s="35">
        <f t="shared" si="5"/>
        <v>0</v>
      </c>
      <c r="J74" s="5"/>
      <c r="K74" s="7"/>
    </row>
    <row r="75" spans="2:11" s="6" customFormat="1" ht="19.5" customHeight="1" x14ac:dyDescent="0.35">
      <c r="B75" s="7"/>
      <c r="C75" s="7"/>
      <c r="D75" s="18">
        <f t="shared" si="4"/>
        <v>10.049999999999999</v>
      </c>
      <c r="E75" s="33" t="s">
        <v>57</v>
      </c>
      <c r="F75" s="63">
        <v>10</v>
      </c>
      <c r="G75" s="28" t="s">
        <v>14</v>
      </c>
      <c r="H75" s="34"/>
      <c r="I75" s="35">
        <f t="shared" si="5"/>
        <v>0</v>
      </c>
      <c r="J75" s="5"/>
      <c r="K75" s="7"/>
    </row>
    <row r="76" spans="2:11" s="6" customFormat="1" ht="19.5" customHeight="1" x14ac:dyDescent="0.35">
      <c r="B76" s="7"/>
      <c r="C76" s="7"/>
      <c r="D76" s="18">
        <f t="shared" si="4"/>
        <v>10.059999999999999</v>
      </c>
      <c r="E76" s="33" t="s">
        <v>58</v>
      </c>
      <c r="F76" s="63">
        <v>1</v>
      </c>
      <c r="G76" s="28" t="s">
        <v>14</v>
      </c>
      <c r="H76" s="34"/>
      <c r="I76" s="35">
        <f t="shared" si="5"/>
        <v>0</v>
      </c>
      <c r="J76" s="5"/>
      <c r="K76" s="7"/>
    </row>
    <row r="77" spans="2:11" s="6" customFormat="1" ht="19.5" customHeight="1" x14ac:dyDescent="0.35">
      <c r="B77" s="7"/>
      <c r="C77" s="7"/>
      <c r="D77" s="18">
        <f t="shared" si="4"/>
        <v>10.069999999999999</v>
      </c>
      <c r="E77" s="33" t="s">
        <v>59</v>
      </c>
      <c r="F77" s="63">
        <v>1</v>
      </c>
      <c r="G77" s="28" t="s">
        <v>14</v>
      </c>
      <c r="H77" s="34"/>
      <c r="I77" s="35">
        <f>H77*F77</f>
        <v>0</v>
      </c>
      <c r="J77" s="5"/>
      <c r="K77" s="7"/>
    </row>
    <row r="78" spans="2:11" s="6" customFormat="1" ht="19.5" customHeight="1" x14ac:dyDescent="0.35">
      <c r="B78" s="7"/>
      <c r="C78" s="7"/>
      <c r="D78" s="18">
        <f t="shared" si="4"/>
        <v>10.079999999999998</v>
      </c>
      <c r="E78" s="33" t="s">
        <v>60</v>
      </c>
      <c r="F78" s="63">
        <v>1</v>
      </c>
      <c r="G78" s="28" t="s">
        <v>14</v>
      </c>
      <c r="H78" s="34"/>
      <c r="I78" s="35">
        <f t="shared" si="5"/>
        <v>0</v>
      </c>
      <c r="J78" s="5"/>
      <c r="K78" s="7"/>
    </row>
    <row r="79" spans="2:11" s="6" customFormat="1" ht="19.5" customHeight="1" x14ac:dyDescent="0.35">
      <c r="B79" s="7"/>
      <c r="C79" s="7"/>
      <c r="D79" s="18">
        <f t="shared" si="4"/>
        <v>10.089999999999998</v>
      </c>
      <c r="E79" s="33" t="s">
        <v>61</v>
      </c>
      <c r="F79" s="63">
        <v>1</v>
      </c>
      <c r="G79" s="28" t="s">
        <v>14</v>
      </c>
      <c r="H79" s="34"/>
      <c r="I79" s="35">
        <f t="shared" si="5"/>
        <v>0</v>
      </c>
      <c r="J79" s="5"/>
      <c r="K79" s="7"/>
    </row>
    <row r="80" spans="2:11" s="6" customFormat="1" ht="19.5" customHeight="1" x14ac:dyDescent="0.35">
      <c r="B80" s="7"/>
      <c r="C80" s="7"/>
      <c r="D80" s="20"/>
      <c r="E80" s="21"/>
      <c r="F80" s="64"/>
      <c r="G80" s="29"/>
      <c r="H80" s="21"/>
      <c r="I80" s="21"/>
      <c r="J80" s="36">
        <f>SUM(I71:I79)</f>
        <v>0</v>
      </c>
      <c r="K80" s="7"/>
    </row>
    <row r="81" spans="2:11" s="6" customFormat="1" ht="19.5" customHeight="1" x14ac:dyDescent="0.35">
      <c r="B81" s="7"/>
      <c r="C81" s="7"/>
      <c r="D81" s="20"/>
      <c r="E81" s="21"/>
      <c r="F81" s="64"/>
      <c r="G81" s="29"/>
      <c r="H81" s="21"/>
      <c r="I81" s="21"/>
      <c r="J81" s="36"/>
      <c r="K81" s="7"/>
    </row>
    <row r="82" spans="2:11" s="6" customFormat="1" ht="19.5" customHeight="1" x14ac:dyDescent="0.35">
      <c r="B82" s="7"/>
      <c r="C82" s="7"/>
      <c r="D82" s="18">
        <v>11</v>
      </c>
      <c r="E82" s="15" t="s">
        <v>62</v>
      </c>
      <c r="F82" s="63"/>
      <c r="G82" s="28"/>
      <c r="H82" s="34"/>
      <c r="I82" s="35"/>
      <c r="J82" s="5"/>
      <c r="K82" s="7"/>
    </row>
    <row r="83" spans="2:11" s="6" customFormat="1" ht="19.5" customHeight="1" x14ac:dyDescent="0.35">
      <c r="B83" s="7"/>
      <c r="C83" s="7"/>
      <c r="D83" s="18">
        <f t="shared" ref="D83:D88" si="6">D82+0.01</f>
        <v>11.01</v>
      </c>
      <c r="E83" s="33" t="s">
        <v>63</v>
      </c>
      <c r="F83" s="63">
        <v>10</v>
      </c>
      <c r="G83" s="28" t="s">
        <v>14</v>
      </c>
      <c r="H83" s="34"/>
      <c r="I83" s="35">
        <f t="shared" ref="I83:I88" si="7">H83*F83</f>
        <v>0</v>
      </c>
      <c r="J83" s="5"/>
      <c r="K83" s="7"/>
    </row>
    <row r="84" spans="2:11" s="6" customFormat="1" ht="19.5" customHeight="1" x14ac:dyDescent="0.35">
      <c r="B84" s="7"/>
      <c r="C84" s="7"/>
      <c r="D84" s="18">
        <f t="shared" si="6"/>
        <v>11.02</v>
      </c>
      <c r="E84" s="33" t="s">
        <v>64</v>
      </c>
      <c r="F84" s="63">
        <v>10</v>
      </c>
      <c r="G84" s="28" t="s">
        <v>14</v>
      </c>
      <c r="H84" s="34"/>
      <c r="I84" s="35">
        <f t="shared" si="7"/>
        <v>0</v>
      </c>
      <c r="J84" s="5"/>
      <c r="K84" s="7"/>
    </row>
    <row r="85" spans="2:11" s="6" customFormat="1" ht="19.5" customHeight="1" x14ac:dyDescent="0.35">
      <c r="B85" s="7"/>
      <c r="C85" s="7"/>
      <c r="D85" s="18">
        <f t="shared" si="6"/>
        <v>11.03</v>
      </c>
      <c r="E85" s="33" t="s">
        <v>65</v>
      </c>
      <c r="F85" s="63">
        <v>4</v>
      </c>
      <c r="G85" s="28" t="s">
        <v>14</v>
      </c>
      <c r="H85" s="34"/>
      <c r="I85" s="35">
        <f t="shared" si="7"/>
        <v>0</v>
      </c>
      <c r="J85" s="5"/>
      <c r="K85" s="7"/>
    </row>
    <row r="86" spans="2:11" s="6" customFormat="1" ht="19.5" customHeight="1" x14ac:dyDescent="0.35">
      <c r="B86" s="7"/>
      <c r="C86" s="7"/>
      <c r="D86" s="18">
        <f t="shared" si="6"/>
        <v>11.04</v>
      </c>
      <c r="E86" s="33" t="s">
        <v>66</v>
      </c>
      <c r="F86" s="63">
        <v>1</v>
      </c>
      <c r="G86" s="28" t="s">
        <v>14</v>
      </c>
      <c r="H86" s="34"/>
      <c r="I86" s="35">
        <f>H86*F86</f>
        <v>0</v>
      </c>
      <c r="J86" s="5"/>
      <c r="K86" s="7"/>
    </row>
    <row r="87" spans="2:11" s="6" customFormat="1" ht="19.5" customHeight="1" x14ac:dyDescent="0.35">
      <c r="B87" s="7"/>
      <c r="C87" s="7"/>
      <c r="D87" s="18">
        <f t="shared" si="6"/>
        <v>11.049999999999999</v>
      </c>
      <c r="E87" s="33" t="s">
        <v>60</v>
      </c>
      <c r="F87" s="63">
        <v>1</v>
      </c>
      <c r="G87" s="28" t="s">
        <v>14</v>
      </c>
      <c r="H87" s="34"/>
      <c r="I87" s="35">
        <f t="shared" si="7"/>
        <v>0</v>
      </c>
      <c r="J87" s="5"/>
      <c r="K87" s="7"/>
    </row>
    <row r="88" spans="2:11" s="6" customFormat="1" ht="19.5" customHeight="1" x14ac:dyDescent="0.35">
      <c r="B88" s="7"/>
      <c r="C88" s="7"/>
      <c r="D88" s="18">
        <f t="shared" si="6"/>
        <v>11.059999999999999</v>
      </c>
      <c r="E88" s="33" t="s">
        <v>61</v>
      </c>
      <c r="F88" s="63">
        <v>1</v>
      </c>
      <c r="G88" s="28" t="s">
        <v>14</v>
      </c>
      <c r="H88" s="34"/>
      <c r="I88" s="35">
        <f t="shared" si="7"/>
        <v>0</v>
      </c>
      <c r="J88" s="5"/>
      <c r="K88" s="7"/>
    </row>
    <row r="89" spans="2:11" s="6" customFormat="1" ht="19.5" customHeight="1" x14ac:dyDescent="0.35">
      <c r="B89" s="7"/>
      <c r="C89" s="7"/>
      <c r="D89" s="20"/>
      <c r="E89" s="40"/>
      <c r="F89" s="64"/>
      <c r="G89" s="29"/>
      <c r="H89" s="41"/>
      <c r="I89" s="42"/>
      <c r="J89" s="36">
        <f>SUM(I83:I88)</f>
        <v>0</v>
      </c>
      <c r="K89" s="7"/>
    </row>
    <row r="90" spans="2:11" s="6" customFormat="1" ht="19.5" customHeight="1" x14ac:dyDescent="0.35">
      <c r="B90" s="7"/>
      <c r="C90" s="7"/>
      <c r="D90" s="38"/>
      <c r="E90" s="43"/>
      <c r="F90" s="67"/>
      <c r="G90" s="38"/>
      <c r="H90" s="44"/>
      <c r="I90" s="37"/>
      <c r="J90" s="36"/>
      <c r="K90" s="7"/>
    </row>
    <row r="91" spans="2:11" s="6" customFormat="1" ht="19.5" customHeight="1" x14ac:dyDescent="0.35">
      <c r="B91" s="7"/>
      <c r="C91" s="7"/>
      <c r="D91" s="18">
        <f>D82+1</f>
        <v>12</v>
      </c>
      <c r="E91" s="15" t="s">
        <v>67</v>
      </c>
      <c r="F91" s="63"/>
      <c r="G91" s="28"/>
      <c r="H91" s="34"/>
      <c r="I91" s="35"/>
      <c r="J91" s="5"/>
      <c r="K91" s="7"/>
    </row>
    <row r="92" spans="2:11" s="6" customFormat="1" ht="22.5" customHeight="1" x14ac:dyDescent="0.35">
      <c r="B92" s="7"/>
      <c r="C92" s="7"/>
      <c r="D92" s="18">
        <f>D91+0.01</f>
        <v>12.01</v>
      </c>
      <c r="E92" s="33" t="s">
        <v>68</v>
      </c>
      <c r="F92" s="63">
        <v>20</v>
      </c>
      <c r="G92" s="28" t="s">
        <v>14</v>
      </c>
      <c r="H92" s="34"/>
      <c r="I92" s="35">
        <f>H92*F92</f>
        <v>0</v>
      </c>
      <c r="J92" s="5"/>
      <c r="K92" s="7"/>
    </row>
    <row r="93" spans="2:11" s="6" customFormat="1" ht="19.5" customHeight="1" x14ac:dyDescent="0.35">
      <c r="B93" s="7"/>
      <c r="C93" s="7"/>
      <c r="D93" s="18">
        <f t="shared" ref="D93:D99" si="8">D92+0.01</f>
        <v>12.02</v>
      </c>
      <c r="E93" s="33" t="s">
        <v>69</v>
      </c>
      <c r="F93" s="63">
        <v>6</v>
      </c>
      <c r="G93" s="28" t="s">
        <v>14</v>
      </c>
      <c r="H93" s="34"/>
      <c r="I93" s="35">
        <f>H93*F93</f>
        <v>0</v>
      </c>
      <c r="J93" s="5"/>
      <c r="K93" s="7"/>
    </row>
    <row r="94" spans="2:11" ht="18" x14ac:dyDescent="0.35">
      <c r="B94" s="7"/>
      <c r="C94" s="7"/>
      <c r="D94" s="18">
        <f t="shared" si="8"/>
        <v>12.03</v>
      </c>
      <c r="E94" s="33" t="s">
        <v>70</v>
      </c>
      <c r="F94" s="63">
        <v>20</v>
      </c>
      <c r="G94" s="28" t="s">
        <v>14</v>
      </c>
      <c r="H94" s="34"/>
      <c r="I94" s="35">
        <f>H94*F94</f>
        <v>0</v>
      </c>
      <c r="J94" s="5"/>
      <c r="K94" s="7"/>
    </row>
    <row r="95" spans="2:11" s="6" customFormat="1" ht="22.5" customHeight="1" x14ac:dyDescent="0.35">
      <c r="B95" s="7"/>
      <c r="C95" s="7"/>
      <c r="D95" s="18">
        <f t="shared" si="8"/>
        <v>12.04</v>
      </c>
      <c r="E95" s="33" t="s">
        <v>71</v>
      </c>
      <c r="F95" s="63">
        <v>100</v>
      </c>
      <c r="G95" s="28" t="s">
        <v>14</v>
      </c>
      <c r="H95" s="34"/>
      <c r="I95" s="35">
        <f>H95*F95</f>
        <v>0</v>
      </c>
      <c r="J95" s="5"/>
      <c r="K95" s="7"/>
    </row>
    <row r="96" spans="2:11" s="6" customFormat="1" ht="22.5" customHeight="1" x14ac:dyDescent="0.35">
      <c r="B96" s="7"/>
      <c r="C96" s="7"/>
      <c r="D96" s="18">
        <f t="shared" si="8"/>
        <v>12.049999999999999</v>
      </c>
      <c r="E96" s="33" t="s">
        <v>72</v>
      </c>
      <c r="F96" s="63">
        <v>100</v>
      </c>
      <c r="G96" s="28" t="s">
        <v>14</v>
      </c>
      <c r="H96" s="34"/>
      <c r="I96" s="35">
        <f t="shared" ref="I96:I101" si="9">H96*F96</f>
        <v>0</v>
      </c>
      <c r="J96" s="5"/>
      <c r="K96" s="7"/>
    </row>
    <row r="97" spans="2:11" s="6" customFormat="1" ht="22.5" customHeight="1" x14ac:dyDescent="0.35">
      <c r="B97" s="7"/>
      <c r="C97" s="7"/>
      <c r="D97" s="18">
        <f t="shared" si="8"/>
        <v>12.059999999999999</v>
      </c>
      <c r="E97" s="33" t="s">
        <v>73</v>
      </c>
      <c r="F97" s="63">
        <v>321</v>
      </c>
      <c r="G97" s="28" t="s">
        <v>16</v>
      </c>
      <c r="H97" s="34"/>
      <c r="I97" s="35">
        <f t="shared" si="9"/>
        <v>0</v>
      </c>
      <c r="J97" s="5"/>
      <c r="K97" s="7"/>
    </row>
    <row r="98" spans="2:11" s="6" customFormat="1" ht="22.5" customHeight="1" x14ac:dyDescent="0.35">
      <c r="B98" s="7"/>
      <c r="C98" s="7"/>
      <c r="D98" s="18">
        <f t="shared" si="8"/>
        <v>12.069999999999999</v>
      </c>
      <c r="E98" s="33" t="s">
        <v>74</v>
      </c>
      <c r="F98" s="63">
        <v>12</v>
      </c>
      <c r="G98" s="28" t="s">
        <v>14</v>
      </c>
      <c r="H98" s="34"/>
      <c r="I98" s="35">
        <f t="shared" si="9"/>
        <v>0</v>
      </c>
      <c r="J98" s="5"/>
      <c r="K98" s="7"/>
    </row>
    <row r="99" spans="2:11" s="6" customFormat="1" ht="22.5" customHeight="1" x14ac:dyDescent="0.35">
      <c r="B99" s="7"/>
      <c r="C99" s="7"/>
      <c r="D99" s="18">
        <f t="shared" si="8"/>
        <v>12.079999999999998</v>
      </c>
      <c r="E99" s="33" t="s">
        <v>75</v>
      </c>
      <c r="F99" s="63">
        <v>10</v>
      </c>
      <c r="G99" s="28" t="s">
        <v>14</v>
      </c>
      <c r="H99" s="34"/>
      <c r="I99" s="35">
        <f t="shared" si="9"/>
        <v>0</v>
      </c>
      <c r="J99" s="5"/>
      <c r="K99" s="7"/>
    </row>
    <row r="100" spans="2:11" s="6" customFormat="1" ht="22.5" customHeight="1" x14ac:dyDescent="0.35">
      <c r="B100" s="7"/>
      <c r="C100" s="7"/>
      <c r="D100" s="18">
        <f>D98+0.01</f>
        <v>12.079999999999998</v>
      </c>
      <c r="E100" s="33" t="s">
        <v>76</v>
      </c>
      <c r="F100" s="63">
        <v>11</v>
      </c>
      <c r="G100" s="28" t="s">
        <v>77</v>
      </c>
      <c r="H100" s="34"/>
      <c r="I100" s="35">
        <f t="shared" si="9"/>
        <v>0</v>
      </c>
      <c r="J100" s="5"/>
      <c r="K100" s="7"/>
    </row>
    <row r="101" spans="2:11" s="6" customFormat="1" ht="22.5" customHeight="1" x14ac:dyDescent="0.35">
      <c r="B101" s="7"/>
      <c r="C101" s="7"/>
      <c r="D101" s="45">
        <f>D100+0.01</f>
        <v>12.089999999999998</v>
      </c>
      <c r="E101" s="46" t="s">
        <v>78</v>
      </c>
      <c r="F101" s="66">
        <v>10</v>
      </c>
      <c r="G101" s="48" t="s">
        <v>14</v>
      </c>
      <c r="H101" s="49"/>
      <c r="I101" s="50">
        <f t="shared" si="9"/>
        <v>0</v>
      </c>
      <c r="J101" s="51"/>
      <c r="K101" s="7"/>
    </row>
    <row r="102" spans="2:11" s="6" customFormat="1" ht="22.5" customHeight="1" x14ac:dyDescent="0.35">
      <c r="B102" s="7"/>
      <c r="C102" s="7"/>
      <c r="D102" s="20"/>
      <c r="E102" s="40"/>
      <c r="F102" s="64"/>
      <c r="G102" s="29"/>
      <c r="H102" s="41"/>
      <c r="I102" s="42"/>
      <c r="J102" s="21">
        <f>SUM(I92:I101)</f>
        <v>0</v>
      </c>
      <c r="K102" s="7"/>
    </row>
    <row r="103" spans="2:11" s="6" customFormat="1" ht="22.5" customHeight="1" x14ac:dyDescent="0.35">
      <c r="B103" s="7"/>
      <c r="C103" s="7"/>
      <c r="D103" s="20"/>
      <c r="E103" s="40"/>
      <c r="F103" s="64"/>
      <c r="G103" s="29"/>
      <c r="H103" s="41"/>
      <c r="I103" s="42"/>
      <c r="J103" s="21"/>
      <c r="K103" s="7"/>
    </row>
    <row r="104" spans="2:11" s="6" customFormat="1" ht="22.5" customHeight="1" x14ac:dyDescent="0.35">
      <c r="B104" s="7"/>
      <c r="C104" s="7"/>
      <c r="D104" s="18">
        <v>13</v>
      </c>
      <c r="E104" s="15" t="s">
        <v>79</v>
      </c>
      <c r="F104" s="63"/>
      <c r="G104" s="28"/>
      <c r="H104" s="34"/>
      <c r="I104" s="35"/>
      <c r="J104" s="5"/>
      <c r="K104" s="7"/>
    </row>
    <row r="105" spans="2:11" s="6" customFormat="1" ht="22.5" customHeight="1" x14ac:dyDescent="0.35">
      <c r="B105" s="7"/>
      <c r="C105" s="7"/>
      <c r="D105" s="18">
        <f>D104+0.01</f>
        <v>13.01</v>
      </c>
      <c r="E105" s="33" t="s">
        <v>80</v>
      </c>
      <c r="F105" s="63">
        <v>1</v>
      </c>
      <c r="G105" s="28" t="s">
        <v>7</v>
      </c>
      <c r="H105" s="34"/>
      <c r="I105" s="35">
        <f>H105*F105</f>
        <v>0</v>
      </c>
      <c r="J105" s="5"/>
      <c r="K105" s="7"/>
    </row>
    <row r="106" spans="2:11" s="6" customFormat="1" ht="22.5" customHeight="1" x14ac:dyDescent="0.35">
      <c r="B106" s="7"/>
      <c r="C106" s="7"/>
      <c r="D106" s="20"/>
      <c r="E106" s="40"/>
      <c r="F106" s="22"/>
      <c r="G106" s="29"/>
      <c r="H106" s="41"/>
      <c r="I106" s="42"/>
      <c r="J106" s="36">
        <f>SUM(I105)</f>
        <v>0</v>
      </c>
      <c r="K106" s="7"/>
    </row>
    <row r="107" spans="2:11" s="6" customFormat="1" ht="22.5" customHeight="1" x14ac:dyDescent="0.35">
      <c r="B107" s="7"/>
      <c r="C107" s="7"/>
      <c r="D107" s="20"/>
      <c r="E107" s="40"/>
      <c r="F107" s="22"/>
      <c r="G107" s="29"/>
      <c r="H107" s="41"/>
      <c r="I107" s="42"/>
      <c r="J107" s="36"/>
      <c r="K107" s="7"/>
    </row>
    <row r="108" spans="2:11" s="6" customFormat="1" ht="22.5" customHeight="1" x14ac:dyDescent="0.35">
      <c r="B108" s="7"/>
      <c r="C108" s="7"/>
      <c r="D108" s="20"/>
      <c r="E108" s="40"/>
      <c r="F108" s="22"/>
      <c r="G108" s="29"/>
      <c r="H108" s="41"/>
      <c r="I108" s="42"/>
      <c r="J108" s="36"/>
      <c r="K108" s="7"/>
    </row>
    <row r="109" spans="2:11" s="6" customFormat="1" ht="22.5" customHeight="1" x14ac:dyDescent="0.35">
      <c r="B109" s="7"/>
      <c r="C109" s="7"/>
      <c r="D109" s="20"/>
      <c r="E109" s="40"/>
      <c r="F109" s="22"/>
      <c r="G109" s="29"/>
      <c r="H109" s="54" t="s">
        <v>89</v>
      </c>
      <c r="I109" s="54">
        <f>SUM(I14:I105)</f>
        <v>0</v>
      </c>
      <c r="J109" s="54">
        <f>SUM(J14:J106)</f>
        <v>0</v>
      </c>
      <c r="K109" s="7"/>
    </row>
    <row r="110" spans="2:11" s="6" customFormat="1" ht="22.5" customHeight="1" x14ac:dyDescent="0.35">
      <c r="B110" s="7"/>
      <c r="C110" s="7"/>
      <c r="D110" s="20"/>
      <c r="E110" s="40"/>
      <c r="F110" s="22"/>
      <c r="G110" s="29"/>
      <c r="H110" s="41"/>
      <c r="I110" s="42"/>
      <c r="J110" s="36"/>
      <c r="K110" s="7"/>
    </row>
    <row r="111" spans="2:11" s="6" customFormat="1" ht="22.5" customHeight="1" x14ac:dyDescent="0.35">
      <c r="B111" s="7"/>
      <c r="C111" s="7"/>
      <c r="D111" s="20"/>
      <c r="E111" s="40"/>
      <c r="F111" s="22"/>
      <c r="G111" s="29"/>
      <c r="H111" s="41"/>
      <c r="I111" s="42"/>
      <c r="J111" s="21"/>
      <c r="K111" s="7"/>
    </row>
    <row r="112" spans="2:11" s="6" customFormat="1" ht="22.5" customHeight="1" x14ac:dyDescent="0.35">
      <c r="B112" s="7"/>
      <c r="C112" s="7"/>
      <c r="D112" s="18" t="s">
        <v>93</v>
      </c>
      <c r="E112" s="15" t="s">
        <v>81</v>
      </c>
      <c r="F112" s="10"/>
      <c r="G112" s="28"/>
      <c r="H112" s="5"/>
      <c r="I112" s="5"/>
      <c r="J112" s="5"/>
      <c r="K112" s="7"/>
    </row>
    <row r="113" spans="2:11" s="6" customFormat="1" ht="22.5" customHeight="1" x14ac:dyDescent="0.35">
      <c r="B113" s="7"/>
      <c r="C113" s="7"/>
      <c r="D113" s="18">
        <v>1.01</v>
      </c>
      <c r="E113" s="5" t="s">
        <v>82</v>
      </c>
      <c r="F113" s="47" t="s">
        <v>90</v>
      </c>
      <c r="G113" s="58">
        <v>0.1</v>
      </c>
      <c r="H113" s="5"/>
      <c r="I113" s="5">
        <f>I109*G113</f>
        <v>0</v>
      </c>
      <c r="J113" s="5" t="str">
        <f t="shared" ref="J113:J118" si="10">IF(I$264="","",IF(I$281=0,"",IF(I113/I$281&gt;0,I113/I$281,"")))</f>
        <v/>
      </c>
      <c r="K113" s="7"/>
    </row>
    <row r="114" spans="2:11" s="6" customFormat="1" ht="22.5" customHeight="1" x14ac:dyDescent="0.35">
      <c r="B114" s="7"/>
      <c r="C114" s="7"/>
      <c r="D114" s="18">
        <v>1.02</v>
      </c>
      <c r="E114" s="5" t="s">
        <v>83</v>
      </c>
      <c r="F114" s="47" t="s">
        <v>90</v>
      </c>
      <c r="G114" s="58">
        <v>0.04</v>
      </c>
      <c r="H114" s="5"/>
      <c r="I114" s="5">
        <f>I109*G114</f>
        <v>0</v>
      </c>
      <c r="J114" s="5" t="str">
        <f t="shared" si="10"/>
        <v/>
      </c>
      <c r="K114" s="7"/>
    </row>
    <row r="115" spans="2:11" s="6" customFormat="1" ht="22.5" customHeight="1" x14ac:dyDescent="0.35">
      <c r="B115" s="7"/>
      <c r="C115" s="7"/>
      <c r="D115" s="18">
        <v>1.03</v>
      </c>
      <c r="E115" s="5" t="s">
        <v>84</v>
      </c>
      <c r="F115" s="47" t="s">
        <v>90</v>
      </c>
      <c r="G115" s="58">
        <v>0.01</v>
      </c>
      <c r="H115" s="5"/>
      <c r="I115" s="5">
        <f>I109*G115</f>
        <v>0</v>
      </c>
      <c r="J115" s="5" t="str">
        <f t="shared" si="10"/>
        <v/>
      </c>
      <c r="K115" s="7"/>
    </row>
    <row r="116" spans="2:11" s="6" customFormat="1" ht="22.5" customHeight="1" x14ac:dyDescent="0.35">
      <c r="B116" s="7"/>
      <c r="C116" s="7"/>
      <c r="D116" s="18">
        <v>1.04</v>
      </c>
      <c r="E116" s="5" t="s">
        <v>85</v>
      </c>
      <c r="F116" s="47" t="s">
        <v>90</v>
      </c>
      <c r="G116" s="58">
        <v>4.4999999999999998E-2</v>
      </c>
      <c r="H116" s="5"/>
      <c r="I116" s="5">
        <f>I109*G116</f>
        <v>0</v>
      </c>
      <c r="J116" s="5" t="str">
        <f t="shared" si="10"/>
        <v/>
      </c>
      <c r="K116" s="7"/>
    </row>
    <row r="117" spans="2:11" s="6" customFormat="1" ht="22.5" customHeight="1" x14ac:dyDescent="0.35">
      <c r="B117" s="7"/>
      <c r="C117" s="7"/>
      <c r="D117" s="18">
        <v>1.05</v>
      </c>
      <c r="E117" s="5" t="s">
        <v>86</v>
      </c>
      <c r="F117" s="47" t="s">
        <v>90</v>
      </c>
      <c r="G117" s="58">
        <v>0.18</v>
      </c>
      <c r="H117" s="5"/>
      <c r="I117" s="5">
        <f>I113*G117</f>
        <v>0</v>
      </c>
      <c r="J117" s="5" t="str">
        <f t="shared" si="10"/>
        <v/>
      </c>
      <c r="K117" s="7"/>
    </row>
    <row r="118" spans="2:11" s="6" customFormat="1" ht="22.5" customHeight="1" x14ac:dyDescent="0.35">
      <c r="B118" s="7"/>
      <c r="C118" s="7"/>
      <c r="D118" s="18">
        <v>1.06</v>
      </c>
      <c r="E118" s="5" t="s">
        <v>87</v>
      </c>
      <c r="F118" s="47" t="s">
        <v>90</v>
      </c>
      <c r="G118" s="58">
        <v>0.04</v>
      </c>
      <c r="H118" s="5"/>
      <c r="I118" s="5">
        <f>I109*G118</f>
        <v>0</v>
      </c>
      <c r="J118" s="5" t="str">
        <f t="shared" si="10"/>
        <v/>
      </c>
      <c r="K118" s="7"/>
    </row>
    <row r="119" spans="2:11" s="6" customFormat="1" ht="22.5" customHeight="1" x14ac:dyDescent="0.35">
      <c r="B119" s="7"/>
      <c r="C119" s="7"/>
      <c r="D119" s="57">
        <v>1.07</v>
      </c>
      <c r="E119" s="5" t="s">
        <v>88</v>
      </c>
      <c r="F119" s="47" t="s">
        <v>90</v>
      </c>
      <c r="G119" s="58">
        <v>1E-3</v>
      </c>
      <c r="H119" s="5"/>
      <c r="I119" s="5">
        <f>I113*G119</f>
        <v>0</v>
      </c>
      <c r="J119" s="5" t="str">
        <f t="shared" ref="J119" si="11">IF(I$264="","",IF(I$281=0,"",IF(I119/I$281&gt;0,I119/I$281,"")))</f>
        <v/>
      </c>
      <c r="K119" s="7"/>
    </row>
    <row r="120" spans="2:11" s="6" customFormat="1" ht="22.5" customHeight="1" x14ac:dyDescent="0.3">
      <c r="B120" s="7"/>
      <c r="C120" s="7"/>
      <c r="D120" s="7"/>
      <c r="E120" s="7"/>
      <c r="F120" s="7"/>
      <c r="G120" s="55"/>
      <c r="H120" s="54" t="s">
        <v>89</v>
      </c>
      <c r="I120" s="54">
        <f>IF(I105="","",SUM(I113:I119))</f>
        <v>0</v>
      </c>
      <c r="J120" s="7" t="str">
        <f>IF(I$281=0,"",IF(I120="","",IF(I120/I$281&gt;0,I120/I$281,"")))</f>
        <v/>
      </c>
      <c r="K120" s="7"/>
    </row>
    <row r="121" spans="2:11" s="6" customFormat="1" ht="22.5" customHeight="1" x14ac:dyDescent="0.3">
      <c r="B121" s="7"/>
      <c r="C121" s="7"/>
      <c r="D121" s="52"/>
      <c r="E121" s="12"/>
      <c r="F121" s="12"/>
      <c r="G121" s="53"/>
      <c r="H121" s="54"/>
      <c r="I121" s="54"/>
      <c r="J121" s="56"/>
      <c r="K121" s="7"/>
    </row>
    <row r="122" spans="2:11" s="6" customFormat="1" ht="22.5" customHeight="1" x14ac:dyDescent="0.35">
      <c r="B122" s="7"/>
      <c r="C122" s="7"/>
      <c r="D122" s="52"/>
      <c r="E122" s="12"/>
      <c r="F122" s="12"/>
      <c r="G122" s="53"/>
      <c r="H122" s="60" t="s">
        <v>91</v>
      </c>
      <c r="I122" s="54">
        <f>I120+I109</f>
        <v>0</v>
      </c>
      <c r="J122" s="56"/>
      <c r="K122" s="7"/>
    </row>
    <row r="123" spans="2:11" s="6" customFormat="1" ht="22.5" customHeight="1" x14ac:dyDescent="0.35">
      <c r="B123" s="7"/>
      <c r="C123" s="7"/>
      <c r="D123" s="45"/>
      <c r="E123" s="59" t="s">
        <v>92</v>
      </c>
      <c r="F123" s="47" t="s">
        <v>90</v>
      </c>
      <c r="G123" s="61">
        <v>0.05</v>
      </c>
      <c r="H123" s="51"/>
      <c r="I123" s="59">
        <f>I109*G123</f>
        <v>0</v>
      </c>
      <c r="J123" s="51" t="str">
        <f>IF(I$281=0,"",IF(I123="","",IF(I123/I$281&gt;0,I123/I$281,"")))</f>
        <v/>
      </c>
      <c r="K123" s="7"/>
    </row>
    <row r="124" spans="2:11" s="6" customFormat="1" ht="22.5" customHeight="1" x14ac:dyDescent="0.25">
      <c r="B124" s="7"/>
      <c r="C124" s="7"/>
      <c r="D124"/>
      <c r="E124"/>
      <c r="F124"/>
      <c r="G124"/>
      <c r="H124"/>
      <c r="I124"/>
      <c r="J124"/>
      <c r="K124" s="7"/>
    </row>
    <row r="125" spans="2:11" s="6" customFormat="1" ht="22.5" customHeight="1" x14ac:dyDescent="0.25">
      <c r="B125" s="7"/>
      <c r="C125" s="7"/>
      <c r="D125"/>
      <c r="E125"/>
      <c r="F125"/>
      <c r="G125"/>
      <c r="H125"/>
      <c r="I125"/>
      <c r="J125"/>
      <c r="K125" s="7"/>
    </row>
    <row r="126" spans="2:11" s="6" customFormat="1" ht="22.5" customHeight="1" x14ac:dyDescent="0.25">
      <c r="B126" s="7"/>
      <c r="C126" s="7"/>
      <c r="D126"/>
      <c r="E126"/>
      <c r="F126"/>
      <c r="G126"/>
      <c r="H126"/>
      <c r="I126"/>
      <c r="J126"/>
      <c r="K126" s="7"/>
    </row>
    <row r="127" spans="2:11" ht="18.75" x14ac:dyDescent="0.3">
      <c r="B127" s="7"/>
      <c r="C127" s="7"/>
      <c r="D127"/>
      <c r="E127" s="62" t="s">
        <v>94</v>
      </c>
      <c r="F127"/>
      <c r="G127"/>
      <c r="H127"/>
      <c r="I127"/>
      <c r="J127"/>
      <c r="K127" s="7"/>
    </row>
    <row r="128" spans="2:11" ht="18.75" x14ac:dyDescent="0.3">
      <c r="B128" s="7"/>
      <c r="C128" s="7"/>
      <c r="D128"/>
      <c r="E128" s="70" t="s">
        <v>96</v>
      </c>
      <c r="F128" s="70"/>
      <c r="G128"/>
      <c r="H128"/>
      <c r="I128"/>
      <c r="J128"/>
      <c r="K128" s="7"/>
    </row>
    <row r="129" spans="2:11" ht="18.75" x14ac:dyDescent="0.3">
      <c r="B129" s="7"/>
      <c r="C129" s="7"/>
      <c r="D129"/>
      <c r="E129" s="70" t="s">
        <v>95</v>
      </c>
      <c r="F129" s="70"/>
      <c r="G129"/>
      <c r="H129"/>
      <c r="I129"/>
      <c r="J129"/>
      <c r="K129" s="7"/>
    </row>
    <row r="130" spans="2:11" ht="15.75" x14ac:dyDescent="0.25">
      <c r="B130" s="7"/>
      <c r="C130" s="7"/>
      <c r="D130"/>
      <c r="E130"/>
      <c r="F130"/>
      <c r="G130"/>
      <c r="H130"/>
      <c r="I130"/>
      <c r="J130"/>
      <c r="K130" s="7"/>
    </row>
    <row r="131" spans="2:11" ht="15.75" x14ac:dyDescent="0.25">
      <c r="B131" s="7"/>
      <c r="C131" s="7"/>
      <c r="D131"/>
      <c r="E131"/>
      <c r="F131"/>
      <c r="G131"/>
      <c r="H131"/>
      <c r="I131"/>
      <c r="J131"/>
      <c r="K131" s="7"/>
    </row>
    <row r="132" spans="2:11" ht="15.75" x14ac:dyDescent="0.25">
      <c r="B132" s="7"/>
      <c r="C132" s="7"/>
      <c r="D132"/>
      <c r="E132"/>
      <c r="F132"/>
      <c r="G132"/>
      <c r="H132"/>
      <c r="I132"/>
      <c r="J132"/>
      <c r="K132" s="7"/>
    </row>
    <row r="133" spans="2:11" ht="15.75" x14ac:dyDescent="0.25">
      <c r="B133" s="7"/>
      <c r="C133" s="7"/>
      <c r="D133" s="7"/>
      <c r="E133"/>
      <c r="F133"/>
      <c r="G133"/>
      <c r="H133"/>
      <c r="I133"/>
      <c r="J133"/>
      <c r="K133"/>
    </row>
    <row r="134" spans="2:11" ht="15.75" x14ac:dyDescent="0.25">
      <c r="B134" s="7"/>
      <c r="C134" s="7"/>
      <c r="D134" s="7"/>
      <c r="E134"/>
      <c r="F134"/>
      <c r="G134"/>
      <c r="H134"/>
      <c r="I134"/>
      <c r="J134"/>
      <c r="K134"/>
    </row>
    <row r="135" spans="2:11" ht="15.75" x14ac:dyDescent="0.25">
      <c r="B135" s="7"/>
      <c r="C135" s="7"/>
      <c r="D135" s="7"/>
      <c r="E135"/>
      <c r="F135"/>
      <c r="G135"/>
      <c r="H135"/>
      <c r="I135"/>
      <c r="J135"/>
      <c r="K135"/>
    </row>
    <row r="136" spans="2:11" ht="15.75" x14ac:dyDescent="0.25">
      <c r="B136" s="7"/>
      <c r="C136" s="7"/>
      <c r="D136" s="7"/>
      <c r="E136" s="7"/>
      <c r="F136"/>
      <c r="G136"/>
      <c r="H136"/>
      <c r="I136"/>
      <c r="J136"/>
      <c r="K136"/>
    </row>
    <row r="137" spans="2:11" ht="15.75" x14ac:dyDescent="0.25">
      <c r="B137" s="7"/>
      <c r="C137" s="7"/>
      <c r="D137" s="7"/>
      <c r="E137" s="7"/>
      <c r="F137"/>
      <c r="G137"/>
      <c r="H137"/>
      <c r="I137"/>
      <c r="J137"/>
      <c r="K137"/>
    </row>
    <row r="138" spans="2:11" x14ac:dyDescent="0.2">
      <c r="G138" s="1"/>
    </row>
    <row r="139" spans="2:11" x14ac:dyDescent="0.2">
      <c r="G139" s="1"/>
    </row>
    <row r="140" spans="2:11" x14ac:dyDescent="0.2">
      <c r="G140" s="1"/>
    </row>
    <row r="141" spans="2:11" x14ac:dyDescent="0.2">
      <c r="G141" s="1"/>
    </row>
    <row r="142" spans="2:11" x14ac:dyDescent="0.2">
      <c r="G142" s="1"/>
    </row>
    <row r="143" spans="2:11" x14ac:dyDescent="0.2">
      <c r="G143" s="1"/>
    </row>
    <row r="144" spans="2:11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</sheetData>
  <sheetProtection formatRows="0" insertColumns="0" insertRows="0" insertHyperlinks="0" deleteRows="0" selectLockedCells="1" sort="0" autoFilter="0" pivotTables="0"/>
  <mergeCells count="3">
    <mergeCell ref="E9:H10"/>
    <mergeCell ref="E128:F128"/>
    <mergeCell ref="E129:F129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VOLUMETRIA</vt:lpstr>
      <vt:lpstr>VOLUMETRIA!Área_de_impresión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Obras Municipales</cp:lastModifiedBy>
  <cp:lastPrinted>2021-06-11T13:19:23Z</cp:lastPrinted>
  <dcterms:created xsi:type="dcterms:W3CDTF">2014-06-12T16:31:28Z</dcterms:created>
  <dcterms:modified xsi:type="dcterms:W3CDTF">2021-06-11T13:30:54Z</dcterms:modified>
</cp:coreProperties>
</file>