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763208b2163811/Desktop/LICITACION SAN MARCOS Y PULGA/ACERAS Y CONTENES/"/>
    </mc:Choice>
  </mc:AlternateContent>
  <xr:revisionPtr revIDLastSave="1" documentId="8_{5615845F-27A2-4FE3-8F68-9F8C1B03BAB3}" xr6:coauthVersionLast="47" xr6:coauthVersionMax="47" xr10:uidLastSave="{D4FAE59C-B7B4-4F2E-BA51-614961601AE7}"/>
  <bookViews>
    <workbookView xWindow="-120" yWindow="-120" windowWidth="20730" windowHeight="11040" xr2:uid="{00000000-000D-0000-FFFF-FFFF00000000}"/>
  </bookViews>
  <sheets>
    <sheet name="PRESUPUESTO" sheetId="1" r:id="rId1"/>
    <sheet name="ANALISIS DE COSTO" sheetId="2" r:id="rId2"/>
  </sheets>
  <definedNames>
    <definedName name="_xlnm.Print_Area" localSheetId="0">PRESUPUESTO!$A$2:$J$43</definedName>
  </definedNames>
  <calcPr calcId="191029"/>
</workbook>
</file>

<file path=xl/calcChain.xml><?xml version="1.0" encoding="utf-8"?>
<calcChain xmlns="http://schemas.openxmlformats.org/spreadsheetml/2006/main">
  <c r="F13" i="1" l="1"/>
  <c r="F7" i="1"/>
  <c r="F9" i="1" s="1"/>
  <c r="H37" i="2"/>
  <c r="G37" i="2"/>
  <c r="H36" i="2"/>
  <c r="G36" i="2"/>
  <c r="C34" i="2"/>
  <c r="G34" i="2" s="1"/>
  <c r="C33" i="2"/>
  <c r="H33" i="2" s="1"/>
  <c r="H32" i="2"/>
  <c r="G32" i="2"/>
  <c r="A28" i="2"/>
  <c r="F8" i="1" l="1"/>
  <c r="F10" i="1"/>
  <c r="H34" i="2"/>
  <c r="H38" i="2" s="1"/>
  <c r="H28" i="2" s="1"/>
  <c r="G33" i="2"/>
  <c r="G38" i="2" s="1"/>
  <c r="I38" i="2" l="1"/>
  <c r="G28" i="2"/>
  <c r="I28" i="2"/>
  <c r="H24" i="2" l="1"/>
  <c r="G24" i="2"/>
  <c r="C22" i="2"/>
  <c r="G22" i="2" s="1"/>
  <c r="H21" i="2"/>
  <c r="G21" i="2"/>
  <c r="H20" i="2"/>
  <c r="G20" i="2"/>
  <c r="A15" i="2"/>
  <c r="H12" i="2"/>
  <c r="G12" i="2"/>
  <c r="C11" i="2"/>
  <c r="H11" i="2" s="1"/>
  <c r="H9" i="2"/>
  <c r="H13" i="2" s="1"/>
  <c r="H4" i="2" s="1"/>
  <c r="H5" i="2" s="1"/>
  <c r="G9" i="2"/>
  <c r="H22" i="2" l="1"/>
  <c r="H25" i="2" s="1"/>
  <c r="H15" i="2" s="1"/>
  <c r="G25" i="2"/>
  <c r="G11" i="2"/>
  <c r="G13" i="2" s="1"/>
  <c r="H16" i="2" l="1"/>
  <c r="G15" i="2"/>
  <c r="G16" i="2" s="1"/>
  <c r="I25" i="2"/>
  <c r="G4" i="2"/>
  <c r="G5" i="2" s="1"/>
  <c r="I13" i="2"/>
  <c r="A26" i="1"/>
  <c r="A27" i="1" s="1"/>
  <c r="A28" i="1" s="1"/>
  <c r="A29" i="1" s="1"/>
  <c r="A30" i="1" s="1"/>
  <c r="A31" i="1" s="1"/>
  <c r="I15" i="2" l="1"/>
  <c r="I16" i="2"/>
  <c r="I5" i="2"/>
  <c r="I4" i="2"/>
  <c r="J11" i="1" l="1"/>
  <c r="J19" i="1" s="1"/>
  <c r="J21" i="1" s="1"/>
  <c r="I26" i="1" l="1"/>
  <c r="I27" i="1"/>
  <c r="I30" i="1"/>
  <c r="I28" i="1"/>
  <c r="I29" i="1"/>
  <c r="J23" i="1" l="1"/>
  <c r="I25" i="1" s="1"/>
  <c r="I31" i="1" s="1"/>
  <c r="J33" i="1" l="1"/>
  <c r="J35" i="1" s="1"/>
</calcChain>
</file>

<file path=xl/sharedStrings.xml><?xml version="1.0" encoding="utf-8"?>
<sst xmlns="http://schemas.openxmlformats.org/spreadsheetml/2006/main" count="101" uniqueCount="66">
  <si>
    <r>
      <rPr>
        <b/>
        <sz val="8.5"/>
        <rFont val="Times New Roman"/>
        <family val="1"/>
      </rPr>
      <t>Ref.</t>
    </r>
  </si>
  <si>
    <r>
      <rPr>
        <b/>
        <sz val="8.5"/>
        <rFont val="Times New Roman"/>
        <family val="1"/>
      </rPr>
      <t>DESCRIPCION</t>
    </r>
  </si>
  <si>
    <r>
      <rPr>
        <b/>
        <sz val="8.5"/>
        <rFont val="Times New Roman"/>
        <family val="1"/>
      </rPr>
      <t>CANT.</t>
    </r>
  </si>
  <si>
    <r>
      <rPr>
        <b/>
        <sz val="8.5"/>
        <rFont val="Times New Roman"/>
        <family val="1"/>
      </rPr>
      <t>PU</t>
    </r>
  </si>
  <si>
    <r>
      <rPr>
        <b/>
        <sz val="8.5"/>
        <rFont val="Times New Roman"/>
        <family val="1"/>
      </rPr>
      <t>VALOR</t>
    </r>
  </si>
  <si>
    <r>
      <rPr>
        <b/>
        <sz val="8.5"/>
        <rFont val="Times New Roman"/>
        <family val="1"/>
      </rPr>
      <t>TOTAL</t>
    </r>
  </si>
  <si>
    <r>
      <rPr>
        <sz val="8.5"/>
        <rFont val="Times New Roman"/>
        <family val="1"/>
      </rPr>
      <t>M3</t>
    </r>
  </si>
  <si>
    <r>
      <rPr>
        <b/>
        <sz val="8.5"/>
        <rFont val="Times New Roman"/>
        <family val="1"/>
      </rPr>
      <t>TOTAL GENERAL</t>
    </r>
  </si>
  <si>
    <r>
      <rPr>
        <b/>
        <sz val="8.5"/>
        <rFont val="Times New Roman"/>
        <family val="1"/>
      </rPr>
      <t>TOTAL GENERAL DE COSTOS</t>
    </r>
  </si>
  <si>
    <t>UD</t>
  </si>
  <si>
    <t>PRESUPUESTO DE OBRAS</t>
  </si>
  <si>
    <t>ML</t>
  </si>
  <si>
    <t>TRANSPORTE</t>
  </si>
  <si>
    <t>ITEBIS</t>
  </si>
  <si>
    <t>RECONSTRUCCION DE ACERA  Y CONTENES</t>
  </si>
  <si>
    <t>CONTEN PULIDO DE h=0.40m - HORMIGON 1:2:4 CON LIGADORA</t>
  </si>
  <si>
    <t>ACERA EN HORMIGON VIOLINADA E=0.10m - HORMIGON INDUSTRIAL 210KG/CM2</t>
  </si>
  <si>
    <t>M2</t>
  </si>
  <si>
    <t>HORMIGON</t>
  </si>
  <si>
    <t>PA</t>
  </si>
  <si>
    <t xml:space="preserve">LIMPIEZA FINAL </t>
  </si>
  <si>
    <t>CODIA</t>
  </si>
  <si>
    <t>%</t>
  </si>
  <si>
    <t>RESPONSABILIDAD Y DIRECCION TECNICA</t>
  </si>
  <si>
    <t>GASTOS ADMINISTRATIVOS</t>
  </si>
  <si>
    <t>SEGUROS Y FIANZAS</t>
  </si>
  <si>
    <t>LEY 6-86</t>
  </si>
  <si>
    <t xml:space="preserve">TOTAL INDIRECTOS </t>
  </si>
  <si>
    <t>LIMPIEZA Y DEMOLICION</t>
  </si>
  <si>
    <t xml:space="preserve">ANALISIS DE COSTOS UNITARIOS </t>
  </si>
  <si>
    <t>ACERA EN HORMIGON VIOLINADA E=0.10m - HORMIGON INDUSTRIAL 180KG/CM2</t>
  </si>
  <si>
    <t>M3</t>
  </si>
  <si>
    <t xml:space="preserve">Acera en hormigón e=0.10m </t>
  </si>
  <si>
    <t>Volumen Análisis</t>
  </si>
  <si>
    <t>Materiales y Equipos</t>
  </si>
  <si>
    <t>Hormigón Industrial 180 Kg/cm2</t>
  </si>
  <si>
    <t>Mano de Obra</t>
  </si>
  <si>
    <t>Preparación superficie - Ayudante AY</t>
  </si>
  <si>
    <t>DIA</t>
  </si>
  <si>
    <t>Mano de obra frotado y violinado</t>
  </si>
  <si>
    <t>Total/UND</t>
  </si>
  <si>
    <t>Contén pulido b=0.50 h=0.40m - sección 0.14m2</t>
  </si>
  <si>
    <t>Plantillas en plywood 3/4" sum. y confección</t>
  </si>
  <si>
    <t>UND</t>
  </si>
  <si>
    <t>Madera pino americ. cepillado 10"x1"/20 usos</t>
  </si>
  <si>
    <t>PT</t>
  </si>
  <si>
    <t>Vaciado y ligado Hormigón 1:2:4 - 10% desp</t>
  </si>
  <si>
    <t>Mano de obra contenes (madera y pulido)</t>
  </si>
  <si>
    <t>CONFECCION DE RAMPAS</t>
  </si>
  <si>
    <t>REMOCION DE BADENES EN HORMIGON ARMADO</t>
  </si>
  <si>
    <t>MINIBANNER CON LINK</t>
  </si>
  <si>
    <t>Rampa HA e=0.12m 1/2"@0.20m y 3/8" @ 0.20m</t>
  </si>
  <si>
    <t>Acero - Cuantía QQ/M3</t>
  </si>
  <si>
    <t>QQ</t>
  </si>
  <si>
    <t>Alambre Dulce No. 18</t>
  </si>
  <si>
    <t>LB</t>
  </si>
  <si>
    <t>Mano de Obra Acero por rampa</t>
  </si>
  <si>
    <t>Encofrado Rampa Esc. 2 tramos Todo Costo</t>
  </si>
  <si>
    <t>RAMPA  HA E=0.12m 1/2"@0.20m Y 3/8"@0.20m 1:2:4 CON LIGADORA Y WINCHE</t>
  </si>
  <si>
    <t>CONFECCION DE JARDINERAS Y ARBORIZACION A TODO COSTO</t>
  </si>
  <si>
    <t>DEMOLICION</t>
  </si>
  <si>
    <t>LIMPIEZA, EXCAVACION Y ACONDICIONAMIENTO</t>
  </si>
  <si>
    <t>BOTE DE ESCOMBROS 30%</t>
  </si>
  <si>
    <t xml:space="preserve">RELLENO NIVELACION Y COMPACTACION </t>
  </si>
  <si>
    <t>CONTEN PULIDO EN HORMIGON INDUSTRIAL 210KG/CM2</t>
  </si>
  <si>
    <t>SUBTOTAL INDIRECTO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</si>
</sst>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\$\ #,##0.00"/>
    <numFmt numFmtId="166" formatCode="\$\ 0.00"/>
    <numFmt numFmtId="167" formatCode="&quot;RD$&quot;#,##0.00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.5"/>
      <name val="Times New Roman"/>
      <family val="1"/>
    </font>
    <font>
      <b/>
      <sz val="10.5"/>
      <name val="Times New Roman"/>
      <family val="1"/>
    </font>
    <font>
      <b/>
      <i/>
      <sz val="8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8.5"/>
      <color rgb="FF000000"/>
      <name val="Times New Roman"/>
      <family val="2"/>
    </font>
    <font>
      <b/>
      <sz val="8.5"/>
      <color rgb="FF000000"/>
      <name val="Times New Roman"/>
      <family val="2"/>
    </font>
    <font>
      <b/>
      <sz val="9.5"/>
      <name val="Times New Roman"/>
      <family val="1"/>
    </font>
    <font>
      <b/>
      <sz val="10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9BC2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</cellStyleXfs>
  <cellXfs count="81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166" fontId="7" fillId="0" borderId="0" xfId="0" applyNumberFormat="1" applyFont="1" applyAlignment="1">
      <alignment horizontal="center" vertical="top" shrinkToFi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shrinkToFit="1"/>
    </xf>
    <xf numFmtId="165" fontId="7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top" wrapText="1"/>
    </xf>
    <xf numFmtId="0" fontId="0" fillId="6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left" vertical="top"/>
    </xf>
    <xf numFmtId="165" fontId="8" fillId="2" borderId="0" xfId="0" applyNumberFormat="1" applyFont="1" applyFill="1" applyAlignment="1">
      <alignment vertical="top" shrinkToFit="1"/>
    </xf>
    <xf numFmtId="165" fontId="8" fillId="0" borderId="0" xfId="0" applyNumberFormat="1" applyFont="1" applyAlignment="1">
      <alignment vertical="center" shrinkToFit="1"/>
    </xf>
    <xf numFmtId="165" fontId="8" fillId="3" borderId="1" xfId="0" applyNumberFormat="1" applyFont="1" applyFill="1" applyBorder="1" applyAlignment="1">
      <alignment vertical="top" shrinkToFi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4" fontId="16" fillId="0" borderId="0" xfId="1" applyFont="1" applyFill="1" applyBorder="1" applyAlignment="1"/>
    <xf numFmtId="164" fontId="16" fillId="0" borderId="0" xfId="1" applyFont="1" applyFill="1" applyBorder="1"/>
    <xf numFmtId="9" fontId="0" fillId="0" borderId="0" xfId="0" applyNumberFormat="1"/>
    <xf numFmtId="0" fontId="0" fillId="0" borderId="0" xfId="0"/>
    <xf numFmtId="0" fontId="0" fillId="7" borderId="0" xfId="0" applyFill="1"/>
    <xf numFmtId="43" fontId="0" fillId="0" borderId="0" xfId="0" applyNumberFormat="1"/>
    <xf numFmtId="164" fontId="0" fillId="0" borderId="0" xfId="0" applyNumberFormat="1" applyAlignment="1">
      <alignment horizontal="left" vertical="top"/>
    </xf>
    <xf numFmtId="0" fontId="0" fillId="0" borderId="3" xfId="0" applyBorder="1" applyAlignment="1">
      <alignment horizontal="left" wrapText="1"/>
    </xf>
    <xf numFmtId="165" fontId="8" fillId="3" borderId="1" xfId="0" applyNumberFormat="1" applyFont="1" applyFill="1" applyBorder="1" applyAlignment="1">
      <alignment vertical="center" shrinkToFi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0" fontId="17" fillId="0" borderId="6" xfId="0" applyFont="1" applyBorder="1" applyAlignment="1">
      <alignment wrapText="1"/>
    </xf>
    <xf numFmtId="2" fontId="17" fillId="0" borderId="5" xfId="0" applyNumberFormat="1" applyFont="1" applyBorder="1" applyAlignment="1">
      <alignment vertical="top"/>
    </xf>
    <xf numFmtId="167" fontId="17" fillId="0" borderId="4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167" fontId="20" fillId="0" borderId="7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7" fillId="0" borderId="0" xfId="0" applyNumberFormat="1" applyFont="1" applyAlignment="1">
      <alignment vertical="top"/>
    </xf>
    <xf numFmtId="0" fontId="17" fillId="0" borderId="8" xfId="0" applyFont="1" applyBorder="1" applyAlignment="1">
      <alignment wrapText="1"/>
    </xf>
    <xf numFmtId="2" fontId="17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2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2" fontId="18" fillId="0" borderId="0" xfId="0" applyNumberFormat="1" applyFont="1" applyAlignment="1">
      <alignment horizontal="center"/>
    </xf>
    <xf numFmtId="0" fontId="17" fillId="0" borderId="0" xfId="0" applyFont="1" applyAlignment="1">
      <alignment vertical="top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wrapText="1"/>
    </xf>
    <xf numFmtId="43" fontId="8" fillId="0" borderId="0" xfId="0" applyNumberFormat="1" applyFont="1" applyAlignment="1">
      <alignment vertical="center" shrinkToFi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165" fontId="7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</cellXfs>
  <cellStyles count="11">
    <cellStyle name="Comma" xfId="1" builtinId="3"/>
    <cellStyle name="Comma 2" xfId="3" xr:uid="{65A715F0-C9D3-48E5-B4FC-0C7CED14BEE5}"/>
    <cellStyle name="Currency 2" xfId="4" xr:uid="{2BAF6F0C-FA2B-41C2-BD89-6D7C146E9149}"/>
    <cellStyle name="Millares 3" xfId="6" xr:uid="{D5025BC2-2449-45AC-AADB-178559E69B65}"/>
    <cellStyle name="Millares 6 3" xfId="10" xr:uid="{C83BA80C-D265-4B67-A17C-1EE2E2A674FB}"/>
    <cellStyle name="Millares 7" xfId="8" xr:uid="{90011522-FF0D-42B0-8117-3E092673F16B}"/>
    <cellStyle name="Normal" xfId="0" builtinId="0"/>
    <cellStyle name="Normal 10 2" xfId="7" xr:uid="{2ED2DC83-BFF4-4B5F-B89B-B6C586C92566}"/>
    <cellStyle name="Normal 2" xfId="2" xr:uid="{F9E72D41-192E-4327-BA83-A73A4EB4B17B}"/>
    <cellStyle name="Normal 2 3 3" xfId="9" xr:uid="{D3EF663A-5F03-4F80-AA56-6B0FF305668D}"/>
    <cellStyle name="Normal 9" xfId="5" xr:uid="{B90319C9-995C-488B-ADDE-893D173AF6B3}"/>
  </cellStyles>
  <dxfs count="0"/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3"/>
  <sheetViews>
    <sheetView tabSelected="1" view="pageBreakPreview" zoomScaleNormal="100" zoomScaleSheetLayoutView="100" workbookViewId="0">
      <selection activeCell="F14" sqref="F14"/>
    </sheetView>
  </sheetViews>
  <sheetFormatPr defaultColWidth="9.33203125" defaultRowHeight="12.75" x14ac:dyDescent="0.2"/>
  <cols>
    <col min="1" max="1" width="7.33203125" customWidth="1"/>
    <col min="5" max="5" width="10.1640625" customWidth="1"/>
    <col min="8" max="8" width="11" customWidth="1"/>
    <col min="9" max="9" width="15.6640625" customWidth="1"/>
    <col min="10" max="10" width="16.1640625" customWidth="1"/>
  </cols>
  <sheetData>
    <row r="2" spans="1:12" ht="16.5" customHeight="1" x14ac:dyDescent="0.2">
      <c r="A2" s="67"/>
      <c r="B2" s="68"/>
      <c r="C2" s="68"/>
      <c r="D2" s="68"/>
      <c r="E2" s="68"/>
      <c r="F2" s="68"/>
      <c r="G2" s="68"/>
      <c r="H2" s="68"/>
      <c r="I2" s="68"/>
      <c r="J2" s="68"/>
      <c r="K2" s="5"/>
      <c r="L2" s="5"/>
    </row>
    <row r="3" spans="1:12" ht="12.75" customHeight="1" x14ac:dyDescent="0.2">
      <c r="A3" s="69" t="s">
        <v>10</v>
      </c>
      <c r="B3" s="70"/>
      <c r="C3" s="70"/>
      <c r="D3" s="70"/>
      <c r="E3" s="70"/>
      <c r="F3" s="70"/>
      <c r="G3" s="70"/>
      <c r="H3" s="70"/>
      <c r="I3" s="70"/>
      <c r="J3" s="70"/>
      <c r="K3" s="6"/>
      <c r="L3" s="7"/>
    </row>
    <row r="4" spans="1:12" s="18" customFormat="1" ht="13.5" customHeight="1" x14ac:dyDescent="0.2">
      <c r="A4" s="71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21"/>
      <c r="L4" s="21"/>
    </row>
    <row r="5" spans="1:12" ht="14.25" customHeight="1" x14ac:dyDescent="0.2">
      <c r="A5" s="8" t="s">
        <v>0</v>
      </c>
      <c r="B5" s="66" t="s">
        <v>1</v>
      </c>
      <c r="C5" s="66"/>
      <c r="D5" s="66"/>
      <c r="E5" s="66"/>
      <c r="F5" s="8" t="s">
        <v>2</v>
      </c>
      <c r="G5" s="27" t="s">
        <v>9</v>
      </c>
      <c r="H5" s="8" t="s">
        <v>3</v>
      </c>
      <c r="I5" s="8" t="s">
        <v>4</v>
      </c>
      <c r="J5" s="8" t="s">
        <v>5</v>
      </c>
    </row>
    <row r="6" spans="1:12" x14ac:dyDescent="0.2">
      <c r="A6" s="22">
        <v>1</v>
      </c>
      <c r="B6" s="72" t="s">
        <v>28</v>
      </c>
      <c r="C6" s="73"/>
      <c r="D6" s="73"/>
      <c r="E6" s="73"/>
      <c r="F6" s="23"/>
      <c r="G6" s="23"/>
      <c r="H6" s="23"/>
      <c r="I6" s="23"/>
      <c r="J6" s="9"/>
    </row>
    <row r="7" spans="1:12" s="18" customFormat="1" ht="34.5" customHeight="1" x14ac:dyDescent="0.2">
      <c r="A7" s="15">
        <v>1.01</v>
      </c>
      <c r="B7" s="63" t="s">
        <v>61</v>
      </c>
      <c r="C7" s="64"/>
      <c r="D7" s="64"/>
      <c r="E7" s="64"/>
      <c r="F7" s="17">
        <f>2100*1.5*0.15</f>
        <v>472.5</v>
      </c>
      <c r="G7" s="12" t="s">
        <v>31</v>
      </c>
      <c r="H7" s="14"/>
      <c r="I7" s="14"/>
    </row>
    <row r="8" spans="1:12" ht="15.75" customHeight="1" x14ac:dyDescent="0.2">
      <c r="A8" s="19">
        <v>1.02</v>
      </c>
      <c r="B8" s="62" t="s">
        <v>62</v>
      </c>
      <c r="C8" s="62"/>
      <c r="D8" s="62"/>
      <c r="E8" s="62"/>
      <c r="F8" s="16">
        <f>F7*0.3</f>
        <v>141.75</v>
      </c>
      <c r="G8" s="1" t="s">
        <v>6</v>
      </c>
      <c r="H8" s="10"/>
      <c r="I8" s="2"/>
    </row>
    <row r="9" spans="1:12" s="11" customFormat="1" ht="30" customHeight="1" x14ac:dyDescent="0.2">
      <c r="A9" s="15">
        <v>1.03</v>
      </c>
      <c r="B9" s="63" t="s">
        <v>63</v>
      </c>
      <c r="C9" s="64"/>
      <c r="D9" s="64"/>
      <c r="E9" s="64"/>
      <c r="F9" s="17">
        <f>F7*0.05</f>
        <v>23.625</v>
      </c>
      <c r="G9" s="12" t="s">
        <v>6</v>
      </c>
      <c r="H9" s="13"/>
      <c r="I9" s="14"/>
    </row>
    <row r="10" spans="1:12" s="11" customFormat="1" ht="16.5" customHeight="1" x14ac:dyDescent="0.2">
      <c r="A10" s="15"/>
      <c r="B10" s="63" t="s">
        <v>60</v>
      </c>
      <c r="C10" s="64"/>
      <c r="D10" s="64"/>
      <c r="E10" s="64"/>
      <c r="F10" s="17">
        <f>F7</f>
        <v>472.5</v>
      </c>
      <c r="G10" s="12" t="s">
        <v>31</v>
      </c>
      <c r="H10" s="13"/>
      <c r="I10" s="14"/>
    </row>
    <row r="11" spans="1:12" ht="23.25" customHeight="1" x14ac:dyDescent="0.2">
      <c r="A11" s="9"/>
      <c r="J11" s="25">
        <f>SUM(I7:I10)</f>
        <v>0</v>
      </c>
    </row>
    <row r="12" spans="1:12" ht="14.25" customHeight="1" x14ac:dyDescent="0.2">
      <c r="A12" s="20">
        <v>2</v>
      </c>
      <c r="B12" s="65" t="s">
        <v>18</v>
      </c>
      <c r="C12" s="65"/>
      <c r="D12" s="65"/>
      <c r="E12" s="65"/>
      <c r="F12" s="65"/>
      <c r="G12" s="65"/>
      <c r="H12" s="65"/>
      <c r="I12" s="65"/>
      <c r="J12" s="25"/>
    </row>
    <row r="13" spans="1:12" s="18" customFormat="1" ht="42.75" customHeight="1" x14ac:dyDescent="0.2">
      <c r="A13" s="15">
        <v>2.0099999999999998</v>
      </c>
      <c r="B13" s="63" t="s">
        <v>16</v>
      </c>
      <c r="C13" s="64"/>
      <c r="D13" s="64"/>
      <c r="E13" s="64"/>
      <c r="F13" s="39">
        <f>2100*1</f>
        <v>2100</v>
      </c>
      <c r="G13" s="12" t="s">
        <v>17</v>
      </c>
      <c r="H13" s="14"/>
      <c r="I13" s="14"/>
      <c r="J13" s="25"/>
    </row>
    <row r="14" spans="1:12" s="18" customFormat="1" ht="34.5" customHeight="1" x14ac:dyDescent="0.2">
      <c r="A14" s="15">
        <v>2.02</v>
      </c>
      <c r="B14" s="63" t="s">
        <v>64</v>
      </c>
      <c r="C14" s="64"/>
      <c r="D14" s="64"/>
      <c r="E14" s="64"/>
      <c r="F14" s="4">
        <v>2100</v>
      </c>
      <c r="G14" s="12" t="s">
        <v>11</v>
      </c>
      <c r="H14" s="14"/>
      <c r="I14" s="14"/>
    </row>
    <row r="15" spans="1:12" s="18" customFormat="1" ht="34.5" customHeight="1" x14ac:dyDescent="0.2">
      <c r="A15" s="15">
        <v>2.02</v>
      </c>
      <c r="B15" s="63" t="s">
        <v>49</v>
      </c>
      <c r="C15" s="64"/>
      <c r="D15" s="64"/>
      <c r="E15" s="64"/>
      <c r="F15" s="4">
        <v>9</v>
      </c>
      <c r="G15" s="12" t="s">
        <v>9</v>
      </c>
      <c r="H15" s="14"/>
      <c r="I15" s="14"/>
    </row>
    <row r="16" spans="1:12" s="18" customFormat="1" ht="34.5" customHeight="1" x14ac:dyDescent="0.2">
      <c r="A16" s="15">
        <v>2.0299999999999998</v>
      </c>
      <c r="B16" s="63" t="s">
        <v>48</v>
      </c>
      <c r="C16" s="64"/>
      <c r="D16" s="64"/>
      <c r="E16" s="64"/>
      <c r="F16" s="4">
        <v>8.5</v>
      </c>
      <c r="G16" s="14" t="s">
        <v>31</v>
      </c>
      <c r="H16" s="14"/>
      <c r="I16" s="14"/>
    </row>
    <row r="17" spans="1:14" s="18" customFormat="1" ht="34.5" customHeight="1" x14ac:dyDescent="0.2">
      <c r="A17" s="15">
        <v>2.0299999999999998</v>
      </c>
      <c r="B17" s="63" t="s">
        <v>59</v>
      </c>
      <c r="C17" s="64"/>
      <c r="D17" s="64"/>
      <c r="E17" s="64"/>
      <c r="F17" s="4">
        <v>1</v>
      </c>
      <c r="G17" s="14" t="s">
        <v>19</v>
      </c>
      <c r="H17" s="14"/>
      <c r="I17" s="14"/>
    </row>
    <row r="18" spans="1:14" s="18" customFormat="1" ht="26.25" customHeight="1" x14ac:dyDescent="0.2">
      <c r="A18" s="15">
        <v>2.0299999999999998</v>
      </c>
      <c r="B18" s="63" t="s">
        <v>20</v>
      </c>
      <c r="C18" s="64"/>
      <c r="D18" s="64"/>
      <c r="E18" s="64"/>
      <c r="F18" s="4">
        <v>1</v>
      </c>
      <c r="G18" s="14" t="s">
        <v>19</v>
      </c>
      <c r="H18" s="14"/>
      <c r="I18" s="14"/>
    </row>
    <row r="19" spans="1:14" s="18" customFormat="1" ht="26.25" customHeight="1" x14ac:dyDescent="0.2">
      <c r="A19" s="15"/>
      <c r="B19" s="29"/>
      <c r="C19" s="28"/>
      <c r="D19" s="28"/>
      <c r="E19" s="28"/>
      <c r="F19" s="4"/>
      <c r="G19" s="12"/>
      <c r="H19" s="14"/>
      <c r="I19" s="14"/>
      <c r="J19" s="25">
        <f>SUM(I13:I18)+J11</f>
        <v>0</v>
      </c>
    </row>
    <row r="20" spans="1:14" s="18" customFormat="1" ht="26.25" customHeight="1" x14ac:dyDescent="0.2">
      <c r="A20" s="15"/>
      <c r="B20" s="29"/>
      <c r="C20" s="28"/>
      <c r="D20" s="28"/>
      <c r="E20" s="28"/>
      <c r="F20" s="4"/>
      <c r="G20" s="12"/>
      <c r="H20" s="14"/>
      <c r="I20" s="14"/>
      <c r="J20" s="25"/>
    </row>
    <row r="21" spans="1:14" s="18" customFormat="1" ht="26.25" customHeight="1" x14ac:dyDescent="0.2">
      <c r="A21" s="15"/>
      <c r="B21" s="29"/>
      <c r="C21" s="28"/>
      <c r="D21" s="28"/>
      <c r="E21" s="28"/>
      <c r="F21" s="4"/>
      <c r="G21" s="12"/>
      <c r="H21" s="78" t="s">
        <v>65</v>
      </c>
      <c r="I21" s="78"/>
      <c r="J21" s="25">
        <f>J19+J11</f>
        <v>0</v>
      </c>
    </row>
    <row r="22" spans="1:14" s="18" customFormat="1" ht="19.5" customHeight="1" x14ac:dyDescent="0.2">
      <c r="A22" s="15"/>
      <c r="B22" s="28"/>
      <c r="C22" s="28"/>
      <c r="D22" s="28"/>
      <c r="E22" s="28"/>
      <c r="F22" s="4"/>
      <c r="G22" s="12"/>
      <c r="H22" s="14"/>
      <c r="I22" s="14"/>
    </row>
    <row r="23" spans="1:14" ht="14.25" customHeight="1" x14ac:dyDescent="0.2">
      <c r="A23" s="77" t="s">
        <v>7</v>
      </c>
      <c r="B23" s="77"/>
      <c r="C23" s="77"/>
      <c r="D23" s="77"/>
      <c r="E23" s="77"/>
      <c r="F23" s="77"/>
      <c r="G23" s="24"/>
      <c r="H23" s="24"/>
      <c r="I23" s="24"/>
      <c r="J23" s="61">
        <f>J21+I26+I27+I28+I29+I30</f>
        <v>0</v>
      </c>
    </row>
    <row r="24" spans="1:14" ht="13.7" customHeight="1" x14ac:dyDescent="0.2">
      <c r="A24" s="79"/>
      <c r="B24" s="79"/>
      <c r="C24" s="79"/>
      <c r="D24" s="79"/>
      <c r="E24" s="79"/>
      <c r="F24" s="79"/>
      <c r="G24" s="79"/>
      <c r="H24" s="79"/>
      <c r="I24" s="79"/>
    </row>
    <row r="25" spans="1:14" s="33" customFormat="1" ht="33" customHeight="1" x14ac:dyDescent="0.2">
      <c r="A25" s="15">
        <v>1.01</v>
      </c>
      <c r="B25" s="63" t="s">
        <v>23</v>
      </c>
      <c r="C25" s="63"/>
      <c r="D25" s="63"/>
      <c r="E25" s="63"/>
      <c r="G25" s="40">
        <v>10</v>
      </c>
      <c r="H25" s="31" t="s">
        <v>22</v>
      </c>
      <c r="I25" s="30">
        <f>J23*G25%</f>
        <v>0</v>
      </c>
      <c r="N25" s="34"/>
    </row>
    <row r="26" spans="1:14" s="33" customFormat="1" ht="15" customHeight="1" x14ac:dyDescent="0.2">
      <c r="A26" s="15">
        <f>+A25+0.01</f>
        <v>1.02</v>
      </c>
      <c r="B26" s="63" t="s">
        <v>24</v>
      </c>
      <c r="C26" s="63"/>
      <c r="D26" s="63"/>
      <c r="E26" s="63"/>
      <c r="G26" s="40">
        <v>4</v>
      </c>
      <c r="H26" s="31" t="s">
        <v>22</v>
      </c>
      <c r="I26" s="30">
        <f>J21*G26%</f>
        <v>0</v>
      </c>
    </row>
    <row r="27" spans="1:14" s="33" customFormat="1" ht="15" customHeight="1" x14ac:dyDescent="0.2">
      <c r="A27" s="15">
        <f t="shared" ref="A27:A31" si="0">+A26+0.01</f>
        <v>1.03</v>
      </c>
      <c r="B27" s="63" t="s">
        <v>25</v>
      </c>
      <c r="C27" s="63"/>
      <c r="D27" s="63"/>
      <c r="E27" s="63"/>
      <c r="G27" s="40">
        <v>3</v>
      </c>
      <c r="H27" s="31" t="s">
        <v>22</v>
      </c>
      <c r="I27" s="30">
        <f>J21*G27%</f>
        <v>0</v>
      </c>
    </row>
    <row r="28" spans="1:14" s="33" customFormat="1" ht="15" customHeight="1" x14ac:dyDescent="0.2">
      <c r="A28" s="15">
        <f t="shared" si="0"/>
        <v>1.04</v>
      </c>
      <c r="B28" s="63" t="s">
        <v>26</v>
      </c>
      <c r="C28" s="63"/>
      <c r="D28" s="63"/>
      <c r="E28" s="63"/>
      <c r="G28" s="40">
        <v>1</v>
      </c>
      <c r="H28" s="31" t="s">
        <v>22</v>
      </c>
      <c r="I28" s="30">
        <f>J21*G28%</f>
        <v>0</v>
      </c>
    </row>
    <row r="29" spans="1:14" s="33" customFormat="1" ht="15" customHeight="1" x14ac:dyDescent="0.2">
      <c r="A29" s="15">
        <f t="shared" si="0"/>
        <v>1.05</v>
      </c>
      <c r="B29" s="63" t="s">
        <v>21</v>
      </c>
      <c r="C29" s="63"/>
      <c r="D29" s="63"/>
      <c r="E29" s="63"/>
      <c r="G29" s="40">
        <v>0.1</v>
      </c>
      <c r="H29" s="31" t="s">
        <v>22</v>
      </c>
      <c r="I29" s="30">
        <f>J21*G29%</f>
        <v>0</v>
      </c>
    </row>
    <row r="30" spans="1:14" s="33" customFormat="1" ht="15" customHeight="1" x14ac:dyDescent="0.2">
      <c r="A30" s="15">
        <f t="shared" si="0"/>
        <v>1.06</v>
      </c>
      <c r="B30" s="63" t="s">
        <v>12</v>
      </c>
      <c r="C30" s="63"/>
      <c r="D30" s="63"/>
      <c r="E30" s="63"/>
      <c r="G30" s="40">
        <v>2</v>
      </c>
      <c r="H30" s="31" t="s">
        <v>22</v>
      </c>
      <c r="I30" s="35">
        <f>J21*G30%</f>
        <v>0</v>
      </c>
    </row>
    <row r="31" spans="1:14" s="33" customFormat="1" ht="18" customHeight="1" x14ac:dyDescent="0.2">
      <c r="A31" s="15">
        <f t="shared" si="0"/>
        <v>1.07</v>
      </c>
      <c r="B31" s="63" t="s">
        <v>13</v>
      </c>
      <c r="C31" s="63"/>
      <c r="D31" s="63"/>
      <c r="E31" s="63"/>
      <c r="G31" s="40">
        <v>18</v>
      </c>
      <c r="H31" s="31" t="s">
        <v>22</v>
      </c>
      <c r="I31" s="35">
        <f>I25*G31%</f>
        <v>0</v>
      </c>
    </row>
    <row r="32" spans="1:14" s="33" customFormat="1" ht="18" customHeight="1" x14ac:dyDescent="0.2">
      <c r="A32" s="15"/>
      <c r="B32" s="29"/>
      <c r="C32" s="28"/>
      <c r="D32" s="28"/>
      <c r="E32" s="28"/>
      <c r="G32" s="32"/>
      <c r="H32" s="31"/>
      <c r="I32" s="35"/>
    </row>
    <row r="33" spans="1:10" ht="14.25" customHeight="1" x14ac:dyDescent="0.2">
      <c r="A33" s="77" t="s">
        <v>27</v>
      </c>
      <c r="B33" s="77"/>
      <c r="C33" s="77"/>
      <c r="D33" s="77"/>
      <c r="E33" s="77"/>
      <c r="F33" s="77"/>
      <c r="G33" s="24"/>
      <c r="H33" s="24"/>
      <c r="I33" s="24"/>
      <c r="J33" s="24">
        <f>I25+I31</f>
        <v>0</v>
      </c>
    </row>
    <row r="34" spans="1:10" ht="21.6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6"/>
    </row>
    <row r="35" spans="1:10" ht="21.6" customHeight="1" x14ac:dyDescent="0.2">
      <c r="A35" s="76" t="s">
        <v>8</v>
      </c>
      <c r="B35" s="76"/>
      <c r="C35" s="76"/>
      <c r="D35" s="76"/>
      <c r="E35" s="76"/>
      <c r="F35" s="76"/>
      <c r="G35" s="26"/>
      <c r="H35" s="26"/>
      <c r="I35" s="26"/>
      <c r="J35" s="38">
        <f>J23+J33</f>
        <v>0</v>
      </c>
    </row>
    <row r="36" spans="1:10" ht="21.6" customHeight="1" x14ac:dyDescent="0.2">
      <c r="F36" s="17"/>
    </row>
    <row r="37" spans="1:10" x14ac:dyDescent="0.2">
      <c r="F37" s="17"/>
    </row>
    <row r="38" spans="1:10" x14ac:dyDescent="0.2">
      <c r="F38" s="17"/>
    </row>
    <row r="41" spans="1:10" ht="12.75" customHeight="1" x14ac:dyDescent="0.2">
      <c r="F41" s="3"/>
    </row>
    <row r="42" spans="1:10" x14ac:dyDescent="0.2">
      <c r="E42" s="74"/>
      <c r="F42" s="74"/>
      <c r="G42" s="74"/>
      <c r="H42" s="74"/>
    </row>
    <row r="43" spans="1:10" x14ac:dyDescent="0.2">
      <c r="E43" s="75"/>
      <c r="F43" s="75"/>
      <c r="G43" s="75"/>
      <c r="H43" s="75"/>
    </row>
  </sheetData>
  <mergeCells count="33">
    <mergeCell ref="H21:I21"/>
    <mergeCell ref="A23:F23"/>
    <mergeCell ref="B14:E14"/>
    <mergeCell ref="A24:B24"/>
    <mergeCell ref="C24:D24"/>
    <mergeCell ref="E24:F24"/>
    <mergeCell ref="B18:E18"/>
    <mergeCell ref="B15:E15"/>
    <mergeCell ref="B16:E16"/>
    <mergeCell ref="B17:E17"/>
    <mergeCell ref="G24:I24"/>
    <mergeCell ref="E42:H42"/>
    <mergeCell ref="E43:H43"/>
    <mergeCell ref="A35:F35"/>
    <mergeCell ref="B25:E25"/>
    <mergeCell ref="B30:E30"/>
    <mergeCell ref="B31:E31"/>
    <mergeCell ref="A33:F33"/>
    <mergeCell ref="B26:E26"/>
    <mergeCell ref="B27:E27"/>
    <mergeCell ref="B28:E28"/>
    <mergeCell ref="B29:E29"/>
    <mergeCell ref="B5:E5"/>
    <mergeCell ref="A2:J2"/>
    <mergeCell ref="A3:J3"/>
    <mergeCell ref="A4:J4"/>
    <mergeCell ref="B6:E6"/>
    <mergeCell ref="B8:E8"/>
    <mergeCell ref="B9:E9"/>
    <mergeCell ref="B7:E7"/>
    <mergeCell ref="B12:I12"/>
    <mergeCell ref="B13:E13"/>
    <mergeCell ref="B10:E10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BA0C-81B5-4852-A6A7-4A0CB80CD161}">
  <dimension ref="A2:J39"/>
  <sheetViews>
    <sheetView topLeftCell="A22" workbookViewId="0">
      <selection activeCell="G28" sqref="G28"/>
    </sheetView>
  </sheetViews>
  <sheetFormatPr defaultRowHeight="12.75" x14ac:dyDescent="0.2"/>
  <cols>
    <col min="2" max="2" width="37.5" customWidth="1"/>
    <col min="5" max="5" width="15.83203125" customWidth="1"/>
    <col min="6" max="6" width="15.33203125" customWidth="1"/>
    <col min="7" max="8" width="15.1640625" customWidth="1"/>
    <col min="9" max="9" width="16" customWidth="1"/>
  </cols>
  <sheetData>
    <row r="2" spans="1:10" x14ac:dyDescent="0.2">
      <c r="C2" s="80" t="s">
        <v>29</v>
      </c>
      <c r="D2" s="80"/>
      <c r="E2" s="80"/>
      <c r="F2" s="80"/>
      <c r="G2" s="80"/>
    </row>
    <row r="3" spans="1:10" x14ac:dyDescent="0.2">
      <c r="C3" s="80"/>
      <c r="D3" s="80"/>
      <c r="E3" s="80"/>
      <c r="F3" s="80"/>
      <c r="G3" s="80"/>
    </row>
    <row r="4" spans="1:10" ht="28.5" customHeight="1" x14ac:dyDescent="0.2">
      <c r="A4" s="42">
        <v>1</v>
      </c>
      <c r="B4" s="41" t="s">
        <v>30</v>
      </c>
      <c r="C4" s="44">
        <v>1</v>
      </c>
      <c r="D4" s="44" t="s">
        <v>31</v>
      </c>
      <c r="E4" s="43"/>
      <c r="F4" s="43"/>
      <c r="G4" s="43">
        <f>+G13/C7</f>
        <v>11146.73</v>
      </c>
      <c r="H4" s="43">
        <f>+H13/C7</f>
        <v>1401.1</v>
      </c>
      <c r="I4" s="45">
        <f>+H4+G4</f>
        <v>12547.83</v>
      </c>
      <c r="J4" s="46"/>
    </row>
    <row r="5" spans="1:10" x14ac:dyDescent="0.2">
      <c r="A5" s="47"/>
      <c r="B5" s="48"/>
      <c r="C5" s="49">
        <v>1</v>
      </c>
      <c r="D5" s="44" t="s">
        <v>17</v>
      </c>
      <c r="E5" s="43"/>
      <c r="F5" s="43"/>
      <c r="G5" s="43">
        <f>+G4/10</f>
        <v>1114.673</v>
      </c>
      <c r="H5" s="43">
        <f>+H4/10</f>
        <v>140.10999999999999</v>
      </c>
      <c r="I5" s="45">
        <f>+H5+G5</f>
        <v>1254.7829999999999</v>
      </c>
      <c r="J5" s="50"/>
    </row>
    <row r="6" spans="1:10" ht="14.25" customHeight="1" x14ac:dyDescent="0.2">
      <c r="A6" s="47"/>
      <c r="B6" s="51" t="s">
        <v>32</v>
      </c>
      <c r="C6" s="52"/>
      <c r="D6" s="52"/>
      <c r="E6" s="53"/>
      <c r="F6" s="53"/>
      <c r="G6" s="53"/>
      <c r="H6" s="53"/>
      <c r="I6" s="54"/>
      <c r="J6" s="50"/>
    </row>
    <row r="7" spans="1:10" ht="12.75" customHeight="1" x14ac:dyDescent="0.2">
      <c r="A7" s="47"/>
      <c r="B7" s="55" t="s">
        <v>33</v>
      </c>
      <c r="C7" s="56">
        <v>1</v>
      </c>
      <c r="D7" s="56" t="s">
        <v>31</v>
      </c>
      <c r="E7" s="53"/>
      <c r="F7" s="53"/>
      <c r="G7" s="53"/>
      <c r="H7" s="53"/>
      <c r="I7" s="54"/>
      <c r="J7" s="50"/>
    </row>
    <row r="8" spans="1:10" ht="17.25" customHeight="1" x14ac:dyDescent="0.2">
      <c r="A8" s="57"/>
      <c r="B8" s="55" t="s">
        <v>34</v>
      </c>
      <c r="C8" s="56"/>
      <c r="D8" s="56"/>
      <c r="E8" s="58"/>
      <c r="F8" s="58"/>
      <c r="G8" s="58"/>
      <c r="H8" s="58"/>
      <c r="I8" s="58"/>
      <c r="J8" s="59"/>
    </row>
    <row r="9" spans="1:10" ht="20.25" customHeight="1" x14ac:dyDescent="0.2">
      <c r="A9" s="57"/>
      <c r="B9" s="51" t="s">
        <v>35</v>
      </c>
      <c r="C9" s="56">
        <v>1.1000000000000001</v>
      </c>
      <c r="D9" s="56" t="s">
        <v>31</v>
      </c>
      <c r="E9" s="58">
        <v>7355.27</v>
      </c>
      <c r="F9" s="58">
        <v>1273.73</v>
      </c>
      <c r="G9" s="58">
        <f>ROUND((C9*(E9)),2)</f>
        <v>8090.8</v>
      </c>
      <c r="H9" s="58">
        <f>ROUND((C9*(F9)),2)</f>
        <v>1401.1</v>
      </c>
      <c r="I9" s="58"/>
      <c r="J9" s="59"/>
    </row>
    <row r="10" spans="1:10" ht="17.25" customHeight="1" x14ac:dyDescent="0.2">
      <c r="A10" s="57"/>
      <c r="B10" s="55" t="s">
        <v>36</v>
      </c>
      <c r="C10" s="56"/>
      <c r="D10" s="56"/>
      <c r="E10" s="58"/>
      <c r="F10" s="58"/>
      <c r="G10" s="58"/>
      <c r="H10" s="58"/>
      <c r="I10" s="58"/>
      <c r="J10" s="59"/>
    </row>
    <row r="11" spans="1:10" ht="21" customHeight="1" x14ac:dyDescent="0.2">
      <c r="A11" s="57"/>
      <c r="B11" s="51" t="s">
        <v>37</v>
      </c>
      <c r="C11" s="56">
        <f>+C12*0.01</f>
        <v>0.1</v>
      </c>
      <c r="D11" s="56" t="s">
        <v>38</v>
      </c>
      <c r="E11" s="58">
        <v>1260.3399999999999</v>
      </c>
      <c r="F11" s="58">
        <v>0</v>
      </c>
      <c r="G11" s="58">
        <f>ROUND((C11*(E11)),2)</f>
        <v>126.03</v>
      </c>
      <c r="H11" s="58">
        <f>ROUND((C11*(F11)),2)</f>
        <v>0</v>
      </c>
      <c r="I11" s="58"/>
      <c r="J11" s="59"/>
    </row>
    <row r="12" spans="1:10" ht="24.75" customHeight="1" x14ac:dyDescent="0.2">
      <c r="A12" s="57"/>
      <c r="B12" s="51" t="s">
        <v>39</v>
      </c>
      <c r="C12" s="56">
        <v>10</v>
      </c>
      <c r="D12" s="56" t="s">
        <v>17</v>
      </c>
      <c r="E12" s="58">
        <v>292.99</v>
      </c>
      <c r="F12" s="58">
        <v>0</v>
      </c>
      <c r="G12" s="58">
        <f>ROUND((C12*(E12)),2)</f>
        <v>2929.9</v>
      </c>
      <c r="H12" s="58">
        <f>ROUND((C12*(F12)),2)</f>
        <v>0</v>
      </c>
      <c r="I12" s="58"/>
      <c r="J12" s="59"/>
    </row>
    <row r="13" spans="1:10" x14ac:dyDescent="0.2">
      <c r="A13" s="57"/>
      <c r="B13" s="51" t="s">
        <v>40</v>
      </c>
      <c r="C13" s="56"/>
      <c r="D13" s="56"/>
      <c r="E13" s="58"/>
      <c r="F13" s="58"/>
      <c r="G13" s="58">
        <f>SUM(G9:G12)</f>
        <v>11146.73</v>
      </c>
      <c r="H13" s="58">
        <f>SUM(H9:H12)</f>
        <v>1401.1</v>
      </c>
      <c r="I13" s="58">
        <f>SUM(G13:H13)</f>
        <v>12547.83</v>
      </c>
      <c r="J13" s="59"/>
    </row>
    <row r="15" spans="1:10" ht="24" x14ac:dyDescent="0.2">
      <c r="A15" s="42" t="e">
        <f>+#REF!+0.01</f>
        <v>#REF!</v>
      </c>
      <c r="B15" s="41" t="s">
        <v>15</v>
      </c>
      <c r="C15" s="44">
        <v>1</v>
      </c>
      <c r="D15" s="44" t="s">
        <v>31</v>
      </c>
      <c r="E15" s="43"/>
      <c r="F15" s="43"/>
      <c r="G15" s="43">
        <f>+G25/C18</f>
        <v>10279.68</v>
      </c>
      <c r="H15" s="43">
        <f>+H25/C18</f>
        <v>1256.1299999999999</v>
      </c>
      <c r="I15" s="45">
        <f>+H15+G15</f>
        <v>11535.81</v>
      </c>
      <c r="J15" s="46"/>
    </row>
    <row r="16" spans="1:10" x14ac:dyDescent="0.2">
      <c r="A16" s="47"/>
      <c r="B16" s="60"/>
      <c r="C16" s="49">
        <v>1</v>
      </c>
      <c r="D16" s="44" t="s">
        <v>11</v>
      </c>
      <c r="E16" s="43"/>
      <c r="F16" s="43"/>
      <c r="G16" s="43">
        <f>+G15/C24</f>
        <v>1387.2712550607287</v>
      </c>
      <c r="H16" s="43">
        <f>+H15/C24</f>
        <v>169.51821862348177</v>
      </c>
      <c r="I16" s="45">
        <f>+H16+G16</f>
        <v>1556.7894736842104</v>
      </c>
      <c r="J16" s="50"/>
    </row>
    <row r="17" spans="1:10" ht="24" x14ac:dyDescent="0.2">
      <c r="A17" s="47"/>
      <c r="B17" s="51" t="s">
        <v>41</v>
      </c>
      <c r="C17" s="52"/>
      <c r="D17" s="52"/>
      <c r="E17" s="53"/>
      <c r="F17" s="53"/>
      <c r="G17" s="53"/>
      <c r="H17" s="53"/>
      <c r="I17" s="54"/>
      <c r="J17" s="50"/>
    </row>
    <row r="18" spans="1:10" x14ac:dyDescent="0.2">
      <c r="A18" s="47"/>
      <c r="B18" s="55" t="s">
        <v>33</v>
      </c>
      <c r="C18" s="56">
        <v>1</v>
      </c>
      <c r="D18" s="56" t="s">
        <v>31</v>
      </c>
      <c r="E18" s="53"/>
      <c r="F18" s="53"/>
      <c r="G18" s="53"/>
      <c r="H18" s="53"/>
      <c r="I18" s="54"/>
      <c r="J18" s="50"/>
    </row>
    <row r="19" spans="1:10" x14ac:dyDescent="0.2">
      <c r="A19" s="57"/>
      <c r="B19" s="55" t="s">
        <v>34</v>
      </c>
      <c r="C19" s="56"/>
      <c r="D19" s="56"/>
      <c r="E19" s="58"/>
      <c r="F19" s="58"/>
      <c r="G19" s="58"/>
      <c r="H19" s="58"/>
      <c r="I19" s="58"/>
      <c r="J19" s="59"/>
    </row>
    <row r="20" spans="1:10" ht="24" x14ac:dyDescent="0.2">
      <c r="A20" s="57"/>
      <c r="B20" s="51" t="s">
        <v>42</v>
      </c>
      <c r="C20" s="56">
        <v>2.4700000000000002</v>
      </c>
      <c r="D20" s="56" t="s">
        <v>43</v>
      </c>
      <c r="E20" s="58">
        <v>423.81916666666666</v>
      </c>
      <c r="F20" s="58">
        <v>55.193333333333328</v>
      </c>
      <c r="G20" s="58">
        <f>ROUND((C20*(E20)),2)</f>
        <v>1046.83</v>
      </c>
      <c r="H20" s="58">
        <f>ROUND((C20*(F20)),2)</f>
        <v>136.33000000000001</v>
      </c>
      <c r="I20" s="58"/>
      <c r="J20" s="59"/>
    </row>
    <row r="21" spans="1:10" ht="24" x14ac:dyDescent="0.2">
      <c r="A21" s="57"/>
      <c r="B21" s="51" t="s">
        <v>44</v>
      </c>
      <c r="C21" s="56">
        <v>1.23</v>
      </c>
      <c r="D21" s="56" t="s">
        <v>45</v>
      </c>
      <c r="E21" s="58">
        <v>139.83000000000001</v>
      </c>
      <c r="F21" s="58">
        <v>25.17</v>
      </c>
      <c r="G21" s="58">
        <f>ROUND((C21*(E21)),2)</f>
        <v>171.99</v>
      </c>
      <c r="H21" s="58">
        <f>ROUND((C21*(F21)),2)</f>
        <v>30.96</v>
      </c>
      <c r="I21" s="58"/>
      <c r="J21" s="59"/>
    </row>
    <row r="22" spans="1:10" ht="24" x14ac:dyDescent="0.2">
      <c r="A22" s="57"/>
      <c r="B22" s="51" t="s">
        <v>46</v>
      </c>
      <c r="C22" s="56">
        <f>+C18*1.1</f>
        <v>1.1000000000000001</v>
      </c>
      <c r="D22" s="56" t="s">
        <v>31</v>
      </c>
      <c r="E22" s="58">
        <v>5196.42</v>
      </c>
      <c r="F22" s="58">
        <v>989.85000000000014</v>
      </c>
      <c r="G22" s="58">
        <f>ROUND((C22*(E22)),2)</f>
        <v>5716.06</v>
      </c>
      <c r="H22" s="58">
        <f>ROUND((C22*(F22)),2)</f>
        <v>1088.8399999999999</v>
      </c>
      <c r="I22" s="58"/>
      <c r="J22" s="59"/>
    </row>
    <row r="23" spans="1:10" x14ac:dyDescent="0.2">
      <c r="A23" s="57"/>
      <c r="B23" s="55" t="s">
        <v>36</v>
      </c>
      <c r="C23" s="56"/>
      <c r="D23" s="56"/>
      <c r="E23" s="58"/>
      <c r="F23" s="58"/>
      <c r="G23" s="58"/>
      <c r="H23" s="58"/>
      <c r="I23" s="58"/>
      <c r="J23" s="59"/>
    </row>
    <row r="24" spans="1:10" ht="24" x14ac:dyDescent="0.2">
      <c r="A24" s="57"/>
      <c r="B24" s="51" t="s">
        <v>47</v>
      </c>
      <c r="C24" s="56">
        <v>7.41</v>
      </c>
      <c r="D24" s="56" t="s">
        <v>11</v>
      </c>
      <c r="E24" s="58">
        <v>451.39</v>
      </c>
      <c r="F24" s="58">
        <v>0</v>
      </c>
      <c r="G24" s="58">
        <f>ROUND((C24*(E24)),2)</f>
        <v>3344.8</v>
      </c>
      <c r="H24" s="58">
        <f>ROUND((C24*(F24)),2)</f>
        <v>0</v>
      </c>
      <c r="I24" s="58"/>
      <c r="J24" s="59"/>
    </row>
    <row r="25" spans="1:10" x14ac:dyDescent="0.2">
      <c r="A25" s="57"/>
      <c r="B25" s="51" t="s">
        <v>40</v>
      </c>
      <c r="C25" s="56"/>
      <c r="D25" s="56"/>
      <c r="E25" s="58"/>
      <c r="F25" s="58"/>
      <c r="G25" s="58">
        <f>SUM(G20:G24)</f>
        <v>10279.68</v>
      </c>
      <c r="H25" s="58">
        <f>SUM(H20:H24)</f>
        <v>1256.1299999999999</v>
      </c>
      <c r="I25" s="58">
        <f>SUM(G25:H25)</f>
        <v>11535.81</v>
      </c>
      <c r="J25" s="59"/>
    </row>
    <row r="26" spans="1:10" ht="16.5" customHeight="1" x14ac:dyDescent="0.2"/>
    <row r="28" spans="1:10" ht="36" x14ac:dyDescent="0.2">
      <c r="A28" s="42" t="e">
        <f>+#REF!+0.01</f>
        <v>#REF!</v>
      </c>
      <c r="B28" s="41" t="s">
        <v>58</v>
      </c>
      <c r="C28" s="44">
        <v>1</v>
      </c>
      <c r="D28" s="44" t="s">
        <v>31</v>
      </c>
      <c r="E28" s="43"/>
      <c r="F28" s="43"/>
      <c r="G28" s="43">
        <f>+G38/C30</f>
        <v>36702.75</v>
      </c>
      <c r="H28" s="43">
        <f>+H38/C30</f>
        <v>2372.9200000000005</v>
      </c>
      <c r="I28" s="45">
        <f>+H28+G28</f>
        <v>39075.67</v>
      </c>
      <c r="J28" s="46" t="s">
        <v>50</v>
      </c>
    </row>
    <row r="29" spans="1:10" ht="24" x14ac:dyDescent="0.2">
      <c r="A29" s="47"/>
      <c r="B29" s="51" t="s">
        <v>51</v>
      </c>
      <c r="C29" s="52"/>
      <c r="D29" s="52"/>
      <c r="E29" s="53"/>
      <c r="F29" s="53"/>
      <c r="G29" s="53"/>
      <c r="H29" s="53"/>
      <c r="I29" s="54"/>
      <c r="J29" s="50"/>
    </row>
    <row r="30" spans="1:10" x14ac:dyDescent="0.2">
      <c r="A30" s="47"/>
      <c r="B30" s="55" t="s">
        <v>33</v>
      </c>
      <c r="C30" s="56">
        <v>1</v>
      </c>
      <c r="D30" s="56" t="s">
        <v>31</v>
      </c>
      <c r="E30" s="53"/>
      <c r="F30" s="53"/>
      <c r="G30" s="53"/>
      <c r="H30" s="53"/>
      <c r="I30" s="54"/>
      <c r="J30" s="50"/>
    </row>
    <row r="31" spans="1:10" x14ac:dyDescent="0.2">
      <c r="A31" s="57"/>
      <c r="B31" s="55" t="s">
        <v>34</v>
      </c>
      <c r="C31" s="56"/>
      <c r="D31" s="56"/>
      <c r="E31" s="58"/>
      <c r="F31" s="58"/>
      <c r="G31" s="58"/>
      <c r="H31" s="58"/>
      <c r="I31" s="58"/>
      <c r="J31" s="59"/>
    </row>
    <row r="32" spans="1:10" x14ac:dyDescent="0.2">
      <c r="A32" s="57"/>
      <c r="B32" s="51" t="s">
        <v>52</v>
      </c>
      <c r="C32" s="56">
        <v>2.5</v>
      </c>
      <c r="D32" s="56" t="s">
        <v>53</v>
      </c>
      <c r="E32" s="58">
        <v>2550.85</v>
      </c>
      <c r="F32" s="58">
        <v>459.15</v>
      </c>
      <c r="G32" s="58">
        <f>ROUND((C32*(E32)),2)</f>
        <v>6377.13</v>
      </c>
      <c r="H32" s="58">
        <f>ROUND((C32*(F32)),2)</f>
        <v>1147.8800000000001</v>
      </c>
      <c r="I32" s="58"/>
      <c r="J32" s="59"/>
    </row>
    <row r="33" spans="1:10" ht="24" x14ac:dyDescent="0.2">
      <c r="A33" s="57"/>
      <c r="B33" s="51" t="s">
        <v>46</v>
      </c>
      <c r="C33" s="56">
        <f>+C30*1.1</f>
        <v>1.1000000000000001</v>
      </c>
      <c r="D33" s="56" t="s">
        <v>31</v>
      </c>
      <c r="E33" s="58">
        <v>6537.59</v>
      </c>
      <c r="F33" s="58">
        <v>1051.26</v>
      </c>
      <c r="G33" s="58">
        <f>ROUND((C33*(E33)),2)</f>
        <v>7191.35</v>
      </c>
      <c r="H33" s="58">
        <f>ROUND((C33*(F33)),2)</f>
        <v>1156.3900000000001</v>
      </c>
      <c r="I33" s="58"/>
      <c r="J33" s="59"/>
    </row>
    <row r="34" spans="1:10" x14ac:dyDescent="0.2">
      <c r="A34" s="57"/>
      <c r="B34" s="51" t="s">
        <v>54</v>
      </c>
      <c r="C34" s="56">
        <f>+C32*2</f>
        <v>5</v>
      </c>
      <c r="D34" s="56" t="s">
        <v>55</v>
      </c>
      <c r="E34" s="58">
        <v>76.27</v>
      </c>
      <c r="F34" s="58">
        <v>13.73</v>
      </c>
      <c r="G34" s="58">
        <f>ROUND((C34*(E34)),2)</f>
        <v>381.35</v>
      </c>
      <c r="H34" s="58">
        <f>ROUND((C34*(F34)),2)</f>
        <v>68.650000000000006</v>
      </c>
      <c r="I34" s="58"/>
      <c r="J34" s="59"/>
    </row>
    <row r="35" spans="1:10" x14ac:dyDescent="0.2">
      <c r="A35" s="57"/>
      <c r="B35" s="55" t="s">
        <v>36</v>
      </c>
      <c r="C35" s="56"/>
      <c r="D35" s="56"/>
      <c r="E35" s="58"/>
      <c r="F35" s="58"/>
      <c r="G35" s="58"/>
      <c r="H35" s="58"/>
      <c r="I35" s="58"/>
      <c r="J35" s="59"/>
    </row>
    <row r="36" spans="1:10" x14ac:dyDescent="0.2">
      <c r="A36" s="57"/>
      <c r="B36" s="51" t="s">
        <v>56</v>
      </c>
      <c r="C36" s="56">
        <v>2</v>
      </c>
      <c r="D36" s="56" t="s">
        <v>43</v>
      </c>
      <c r="E36" s="58">
        <v>4220.7</v>
      </c>
      <c r="F36" s="58">
        <v>0</v>
      </c>
      <c r="G36" s="58">
        <f>ROUND((C36*(E36)),2)</f>
        <v>8441.4</v>
      </c>
      <c r="H36" s="58">
        <f>ROUND((C36*(F36)),2)</f>
        <v>0</v>
      </c>
      <c r="I36" s="58"/>
      <c r="J36" s="59"/>
    </row>
    <row r="37" spans="1:10" ht="24" x14ac:dyDescent="0.2">
      <c r="A37" s="57"/>
      <c r="B37" s="51" t="s">
        <v>57</v>
      </c>
      <c r="C37" s="56">
        <v>1</v>
      </c>
      <c r="D37" s="56" t="s">
        <v>43</v>
      </c>
      <c r="E37" s="58">
        <v>14311.516537499998</v>
      </c>
      <c r="F37" s="58">
        <v>0</v>
      </c>
      <c r="G37" s="58">
        <f>ROUND((C37*(E37)),2)</f>
        <v>14311.52</v>
      </c>
      <c r="H37" s="58">
        <f>ROUND((C37*(F37)),2)</f>
        <v>0</v>
      </c>
      <c r="I37" s="58"/>
      <c r="J37" s="59"/>
    </row>
    <row r="38" spans="1:10" x14ac:dyDescent="0.2">
      <c r="A38" s="57"/>
      <c r="B38" s="51" t="s">
        <v>40</v>
      </c>
      <c r="C38" s="56"/>
      <c r="D38" s="56"/>
      <c r="E38" s="58"/>
      <c r="F38" s="58"/>
      <c r="G38" s="58">
        <f>SUM(G32:G37)</f>
        <v>36702.75</v>
      </c>
      <c r="H38" s="58">
        <f>SUM(H32:H37)</f>
        <v>2372.9200000000005</v>
      </c>
      <c r="I38" s="58">
        <f>SUM(G38:H38)</f>
        <v>39075.67</v>
      </c>
      <c r="J38" s="59"/>
    </row>
    <row r="39" spans="1:10" x14ac:dyDescent="0.2">
      <c r="A39" s="57"/>
      <c r="B39" s="51"/>
      <c r="C39" s="56"/>
      <c r="D39" s="56"/>
      <c r="E39" s="58"/>
      <c r="F39" s="58"/>
      <c r="G39" s="58"/>
      <c r="H39" s="58"/>
      <c r="I39" s="58"/>
      <c r="J39" s="59"/>
    </row>
  </sheetData>
  <mergeCells count="1">
    <mergeCell ref="C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PRESUPUESTO</vt:lpstr>
      <vt:lpstr>ANALISIS DE COSTO</vt:lpstr>
      <vt:lpstr>PRESUPUESTO!Print_Area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</dc:creator>
  <cp:lastModifiedBy>Cinthia Martinez</cp:lastModifiedBy>
  <cp:lastPrinted>2025-10-08T18:02:07Z</cp:lastPrinted>
  <dcterms:created xsi:type="dcterms:W3CDTF">2022-03-03T00:26:20Z</dcterms:created>
  <dcterms:modified xsi:type="dcterms:W3CDTF">2025-11-12T14:11:52Z</dcterms:modified>
</cp:coreProperties>
</file>